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400"/>
  </bookViews>
  <sheets>
    <sheet name="Тыва." sheetId="1" r:id="rId1"/>
  </sheets>
  <externalReferences>
    <externalReference r:id="rId2"/>
  </externalReferences>
  <definedNames>
    <definedName name="Z_0DAA13A1_C5B8_4B15_86C3_4B7DEE97E221_.wvu.Cols" localSheetId="0" hidden="1">Тыва.!$E:$L</definedName>
    <definedName name="Z_0DAA13A1_C5B8_4B15_86C3_4B7DEE97E221_.wvu.PrintArea" localSheetId="0" hidden="1">Тыва.!$A$1:$X$52</definedName>
    <definedName name="Z_0DAA13A1_C5B8_4B15_86C3_4B7DEE97E221_.wvu.Rows" localSheetId="0" hidden="1">Тыва.!#REF!</definedName>
    <definedName name="_xlnm.Print_Area" localSheetId="0">Тыва.!$A$1:$X$52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7" i="1" l="1"/>
  <c r="S45" i="1"/>
  <c r="T45" i="1" s="1"/>
  <c r="V45" i="1" s="1"/>
  <c r="S44" i="1"/>
  <c r="T44" i="1" s="1"/>
  <c r="V44" i="1" s="1"/>
  <c r="S43" i="1"/>
  <c r="T43" i="1" s="1"/>
  <c r="V43" i="1" s="1"/>
  <c r="S42" i="1"/>
  <c r="T42" i="1" s="1"/>
  <c r="V42" i="1" s="1"/>
  <c r="T40" i="1"/>
  <c r="V40" i="1" s="1"/>
  <c r="T39" i="1"/>
  <c r="V39" i="1" s="1"/>
  <c r="T38" i="1"/>
  <c r="V38" i="1" s="1"/>
  <c r="T37" i="1"/>
  <c r="V37" i="1" s="1"/>
  <c r="T34" i="1"/>
  <c r="V34" i="1" s="1"/>
  <c r="T33" i="1"/>
  <c r="V33" i="1" s="1"/>
  <c r="T32" i="1"/>
  <c r="V32" i="1" s="1"/>
  <c r="T31" i="1"/>
  <c r="V31" i="1" s="1"/>
  <c r="V29" i="1"/>
  <c r="S29" i="1"/>
  <c r="T29" i="1" s="1"/>
  <c r="V28" i="1"/>
  <c r="S28" i="1"/>
  <c r="T28" i="1" s="1"/>
  <c r="V27" i="1"/>
  <c r="S27" i="1"/>
  <c r="T27" i="1" s="1"/>
  <c r="V26" i="1"/>
  <c r="S26" i="1"/>
  <c r="T26" i="1" s="1"/>
  <c r="V25" i="1"/>
  <c r="S25" i="1"/>
  <c r="T25" i="1" s="1"/>
  <c r="V24" i="1"/>
  <c r="S24" i="1"/>
  <c r="T24" i="1" s="1"/>
  <c r="V23" i="1"/>
  <c r="S23" i="1"/>
  <c r="T23" i="1" s="1"/>
  <c r="W17" i="1"/>
  <c r="K17" i="1"/>
  <c r="W15" i="1"/>
  <c r="T15" i="1"/>
  <c r="G15" i="1"/>
  <c r="F15" i="1"/>
  <c r="E15" i="1"/>
  <c r="T14" i="1"/>
  <c r="G14" i="1"/>
  <c r="F14" i="1"/>
  <c r="E14" i="1"/>
  <c r="G13" i="1"/>
  <c r="F13" i="1"/>
  <c r="E13" i="1"/>
  <c r="W12" i="1"/>
  <c r="T12" i="1"/>
  <c r="G12" i="1"/>
  <c r="F12" i="1"/>
  <c r="E12" i="1"/>
  <c r="T10" i="1"/>
  <c r="G10" i="1"/>
  <c r="T9" i="1"/>
  <c r="G9" i="1"/>
</calcChain>
</file>

<file path=xl/comments1.xml><?xml version="1.0" encoding="utf-8"?>
<comments xmlns="http://schemas.openxmlformats.org/spreadsheetml/2006/main">
  <authors>
    <author>Evgenia.Negrobova@evraz.com</author>
    <author>Tatyana.Domnikova@evraz.com</author>
  </authors>
  <commentList>
    <comment ref="N9" authorId="0">
      <text>
        <r>
          <rPr>
            <b/>
            <sz val="9"/>
            <color indexed="81"/>
            <rFont val="Tahoma"/>
            <family val="2"/>
            <charset val="204"/>
          </rPr>
          <t>с 1 мая 2021г от 3-.04.21 №2</t>
        </r>
      </text>
    </comment>
    <comment ref="O9" authorId="0">
      <text>
        <r>
          <rPr>
            <b/>
            <sz val="9"/>
            <color indexed="81"/>
            <rFont val="Tahoma"/>
            <family val="2"/>
            <charset val="204"/>
          </rPr>
          <t>во 2 пг нет изменений</t>
        </r>
      </text>
    </comment>
    <comment ref="L17" authorId="1">
      <text>
        <r>
          <rPr>
            <b/>
            <sz val="9"/>
            <color indexed="81"/>
            <rFont val="Tahoma"/>
            <family val="2"/>
            <charset val="204"/>
          </rPr>
          <t>изменила 31.07.20 в связи с изменениями на сайте ЦФР, ранее стоял 0,333</t>
        </r>
      </text>
    </comment>
  </commentList>
</comments>
</file>

<file path=xl/sharedStrings.xml><?xml version="1.0" encoding="utf-8"?>
<sst xmlns="http://schemas.openxmlformats.org/spreadsheetml/2006/main" count="142" uniqueCount="90">
  <si>
    <t>№ пп</t>
  </si>
  <si>
    <t>Вид товара (услуги)</t>
  </si>
  <si>
    <t>Ед.изм.</t>
  </si>
  <si>
    <t>2017г.</t>
  </si>
  <si>
    <t>2018г.</t>
  </si>
  <si>
    <t>2019г.</t>
  </si>
  <si>
    <t>2020г.</t>
  </si>
  <si>
    <t>2021г.</t>
  </si>
  <si>
    <t>2022г.</t>
  </si>
  <si>
    <t>2023г.</t>
  </si>
  <si>
    <t>2024г.</t>
  </si>
  <si>
    <t>Документ, которым утверждены тарифы</t>
  </si>
  <si>
    <t>1 пг.</t>
  </si>
  <si>
    <t>2 пг.</t>
  </si>
  <si>
    <t>с 01.05.2021г</t>
  </si>
  <si>
    <t>01.07.2022-30.11.2022</t>
  </si>
  <si>
    <t>01.12.2022-31.12.2022</t>
  </si>
  <si>
    <t>с 01.07. по 15.10.</t>
  </si>
  <si>
    <t>с 16.10. по 31.12.</t>
  </si>
  <si>
    <t>1.</t>
  </si>
  <si>
    <t>Сбытовые надбавки</t>
  </si>
  <si>
    <t>1.1.</t>
  </si>
  <si>
    <t>руб./МВт*ч</t>
  </si>
  <si>
    <t>Сбытовые надбавки Россети Сибирь</t>
  </si>
  <si>
    <t>Постановление Службы по тарифам Республики Тыва №73 от 20.12.2023г.</t>
  </si>
  <si>
    <t>Тарифы (tuvaensb.ru)</t>
  </si>
  <si>
    <t>Население и приравненные*</t>
  </si>
  <si>
    <t>Сетевые организации</t>
  </si>
  <si>
    <t>Прочие потребители</t>
  </si>
  <si>
    <t>менее 150 кВт</t>
  </si>
  <si>
    <t>от 150 до 670 кВт</t>
  </si>
  <si>
    <t>от 670 кВт до 10 кВт</t>
  </si>
  <si>
    <t>менее 10 МВт</t>
  </si>
  <si>
    <t>2.</t>
  </si>
  <si>
    <t>Инфраструктурные платежи</t>
  </si>
  <si>
    <t>2.1.</t>
  </si>
  <si>
    <t>ЦФР</t>
  </si>
  <si>
    <t>2.2.</t>
  </si>
  <si>
    <t>АТС</t>
  </si>
  <si>
    <t>Приказ ФАС №1038/23 от 22.12.2023</t>
  </si>
  <si>
    <t>2.3.</t>
  </si>
  <si>
    <t>СО ЕЭС</t>
  </si>
  <si>
    <t>Приказ ФАС №1039/23 от 22.12.2023</t>
  </si>
  <si>
    <t>3.</t>
  </si>
  <si>
    <t xml:space="preserve">Передача </t>
  </si>
  <si>
    <t>3.1.</t>
  </si>
  <si>
    <t>По сетям МРСК (одноставочный тариф)</t>
  </si>
  <si>
    <t>3.1.1.</t>
  </si>
  <si>
    <t>Население и приравненные</t>
  </si>
  <si>
    <t>Прочие</t>
  </si>
  <si>
    <t>Электроплиты</t>
  </si>
  <si>
    <t>Село</t>
  </si>
  <si>
    <t>Приравненные (сады)</t>
  </si>
  <si>
    <t>Приравненные (юр.лица для осужд.)</t>
  </si>
  <si>
    <t>Приравненные ( ГП,ЭСО)</t>
  </si>
  <si>
    <t>Приравненные (хоз постройки, погреба, сараи)</t>
  </si>
  <si>
    <t>3.1.2.</t>
  </si>
  <si>
    <t>ВН</t>
  </si>
  <si>
    <t>СН1</t>
  </si>
  <si>
    <t>СН2</t>
  </si>
  <si>
    <t>НН</t>
  </si>
  <si>
    <t>3.2.</t>
  </si>
  <si>
    <t>По сетям МРСК (двухствочный тариф)</t>
  </si>
  <si>
    <t>3.2.1.</t>
  </si>
  <si>
    <t>Прочие потребители (мощность)</t>
  </si>
  <si>
    <t>руб./МВт.мес.</t>
  </si>
  <si>
    <t>3.2.2.</t>
  </si>
  <si>
    <t>Прочие потребители (э/э)</t>
  </si>
  <si>
    <t>3.3.</t>
  </si>
  <si>
    <t>По сетям ФСК</t>
  </si>
  <si>
    <t>Приказ ФАС России от 31.10.2023 N 786/23</t>
  </si>
  <si>
    <t>3.3.1.</t>
  </si>
  <si>
    <t>По сетям ФСК (мощность)</t>
  </si>
  <si>
    <t>3.3.2.</t>
  </si>
  <si>
    <t>Норматив потерь ФСК</t>
  </si>
  <si>
    <t>%</t>
  </si>
  <si>
    <t>Приказ Министерства энергетики №1022 от 09.11.2023г.</t>
  </si>
  <si>
    <t>5.</t>
  </si>
  <si>
    <t>Покупка (индикатив)</t>
  </si>
  <si>
    <t>5.1.</t>
  </si>
  <si>
    <t>Электроэнергия</t>
  </si>
  <si>
    <t>руб./МВт.ч.</t>
  </si>
  <si>
    <t>Приказ ФАС №785/23 от 31.10.2023г.</t>
  </si>
  <si>
    <t>5.2.</t>
  </si>
  <si>
    <t>Мощность</t>
  </si>
  <si>
    <t>руб./МВт*мес</t>
  </si>
  <si>
    <t xml:space="preserve">Постановление Службы по тарифам Республики Тыва г.Кызыл №70 от 20.12.2023г.
</t>
  </si>
  <si>
    <t>Постановление Службы по тарифам Республики Тыва г.Кызыл №14 от 10.06.2024г.</t>
  </si>
  <si>
    <t>Цена на электрическую энергию в 2024 году на территории Республики Тыва</t>
  </si>
  <si>
    <t>Пресс-релиз инфраструктура ЦФР на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</si>
</sst>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(* #,##0.00_);_(* \(#,##0.00\);_(* &quot;-&quot;??_);_(@_)"/>
    <numFmt numFmtId="166" formatCode="_-* #,##0.000_р_._-;\-* #,##0.000_р_._-;_-* &quot;-&quot;??_р_._-;_-@_-"/>
    <numFmt numFmtId="167" formatCode="#,##0.000"/>
    <numFmt numFmtId="168" formatCode="_-* #,##0.0000_р_._-;\-* #,##0.0000_р_._-;_-* &quot;-&quot;??_р_._-;_-@_-"/>
    <numFmt numFmtId="169" formatCode="_-* #,##0_р_._-;\-* #,##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8"/>
      <name val="Arial"/>
      <family val="2"/>
      <charset val="204"/>
    </font>
    <font>
      <b/>
      <sz val="11"/>
      <color indexed="18"/>
      <name val="Arial"/>
      <family val="2"/>
      <charset val="204"/>
    </font>
    <font>
      <sz val="11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FF0000"/>
      <name val="Arial"/>
      <family val="2"/>
      <charset val="204"/>
    </font>
    <font>
      <sz val="9"/>
      <color indexed="18"/>
      <name val="Arial"/>
      <family val="2"/>
      <charset val="204"/>
    </font>
    <font>
      <sz val="9"/>
      <name val="Arial"/>
      <family val="2"/>
      <charset val="204"/>
    </font>
    <font>
      <sz val="11"/>
      <color rgb="FF1F497D"/>
      <name val="Calibri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2" applyFont="1"/>
    <xf numFmtId="0" fontId="2" fillId="0" borderId="0" xfId="2" applyFont="1"/>
    <xf numFmtId="0" fontId="4" fillId="0" borderId="0" xfId="2" applyFont="1" applyFill="1" applyBorder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" fillId="0" borderId="0" xfId="2"/>
    <xf numFmtId="0" fontId="4" fillId="0" borderId="2" xfId="2" applyFont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4" fillId="2" borderId="2" xfId="2" applyFont="1" applyFill="1" applyBorder="1" applyAlignment="1">
      <alignment horizontal="left" vertical="center" wrapText="1" indent="1"/>
    </xf>
    <xf numFmtId="164" fontId="4" fillId="2" borderId="2" xfId="2" applyNumberFormat="1" applyFont="1" applyFill="1" applyBorder="1" applyAlignment="1">
      <alignment horizontal="center" vertical="center" wrapText="1"/>
    </xf>
    <xf numFmtId="164" fontId="4" fillId="0" borderId="2" xfId="2" applyNumberFormat="1" applyFont="1" applyFill="1" applyBorder="1" applyAlignment="1">
      <alignment horizontal="center" vertical="center" wrapText="1"/>
    </xf>
    <xf numFmtId="0" fontId="1" fillId="0" borderId="0" xfId="2" applyFont="1" applyFill="1"/>
    <xf numFmtId="4" fontId="4" fillId="2" borderId="2" xfId="2" applyNumberFormat="1" applyFont="1" applyFill="1" applyBorder="1" applyAlignment="1">
      <alignment horizontal="center" vertical="center" wrapText="1"/>
    </xf>
    <xf numFmtId="0" fontId="7" fillId="0" borderId="0" xfId="3" applyAlignment="1" applyProtection="1"/>
    <xf numFmtId="0" fontId="8" fillId="0" borderId="0" xfId="2" applyFont="1"/>
    <xf numFmtId="0" fontId="9" fillId="0" borderId="0" xfId="2" applyFont="1"/>
    <xf numFmtId="10" fontId="4" fillId="2" borderId="2" xfId="4" applyNumberFormat="1" applyFont="1" applyFill="1" applyBorder="1" applyAlignment="1">
      <alignment horizontal="center" vertical="center" wrapText="1"/>
    </xf>
    <xf numFmtId="165" fontId="4" fillId="2" borderId="2" xfId="1" applyFont="1" applyFill="1" applyBorder="1" applyAlignment="1">
      <alignment horizontal="center" vertical="center" wrapText="1"/>
    </xf>
    <xf numFmtId="165" fontId="4" fillId="0" borderId="2" xfId="1" applyFont="1" applyFill="1" applyBorder="1" applyAlignment="1">
      <alignment horizontal="center" vertical="center" wrapText="1"/>
    </xf>
    <xf numFmtId="166" fontId="4" fillId="2" borderId="2" xfId="2" applyNumberFormat="1" applyFont="1" applyFill="1" applyBorder="1" applyAlignment="1">
      <alignment horizontal="center" vertical="center" wrapText="1"/>
    </xf>
    <xf numFmtId="166" fontId="4" fillId="0" borderId="2" xfId="2" applyNumberFormat="1" applyFont="1" applyFill="1" applyBorder="1" applyAlignment="1">
      <alignment horizontal="center" vertical="center" wrapText="1"/>
    </xf>
    <xf numFmtId="0" fontId="7" fillId="2" borderId="2" xfId="3" applyFill="1" applyBorder="1" applyAlignment="1" applyProtection="1">
      <alignment horizontal="center" wrapText="1"/>
    </xf>
    <xf numFmtId="0" fontId="10" fillId="0" borderId="0" xfId="2" applyFont="1"/>
    <xf numFmtId="0" fontId="1" fillId="0" borderId="0" xfId="2" applyFill="1"/>
    <xf numFmtId="49" fontId="4" fillId="2" borderId="2" xfId="2" applyNumberFormat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left" vertical="center" wrapText="1" indent="2"/>
    </xf>
    <xf numFmtId="0" fontId="11" fillId="0" borderId="0" xfId="2" applyFont="1" applyAlignment="1">
      <alignment vertical="center"/>
    </xf>
    <xf numFmtId="0" fontId="4" fillId="2" borderId="2" xfId="2" applyFont="1" applyFill="1" applyBorder="1" applyAlignment="1">
      <alignment horizontal="right" vertical="center" wrapText="1"/>
    </xf>
    <xf numFmtId="164" fontId="4" fillId="2" borderId="2" xfId="4" applyNumberFormat="1" applyFont="1" applyFill="1" applyBorder="1" applyAlignment="1">
      <alignment horizontal="center" vertical="center" wrapText="1"/>
    </xf>
    <xf numFmtId="168" fontId="4" fillId="2" borderId="2" xfId="2" applyNumberFormat="1" applyFont="1" applyFill="1" applyBorder="1" applyAlignment="1">
      <alignment horizontal="center" vertical="center" wrapText="1"/>
    </xf>
    <xf numFmtId="169" fontId="4" fillId="2" borderId="2" xfId="2" applyNumberFormat="1" applyFont="1" applyFill="1" applyBorder="1" applyAlignment="1">
      <alignment horizontal="center" vertical="center" wrapText="1"/>
    </xf>
    <xf numFmtId="164" fontId="12" fillId="2" borderId="2" xfId="2" applyNumberFormat="1" applyFont="1" applyFill="1" applyBorder="1" applyAlignment="1">
      <alignment horizontal="center" vertical="center" wrapText="1"/>
    </xf>
    <xf numFmtId="0" fontId="9" fillId="0" borderId="0" xfId="2" applyFont="1" applyFill="1"/>
    <xf numFmtId="0" fontId="8" fillId="0" borderId="0" xfId="2" applyFont="1" applyFill="1"/>
    <xf numFmtId="0" fontId="5" fillId="4" borderId="2" xfId="2" applyFont="1" applyFill="1" applyBorder="1" applyAlignment="1">
      <alignment horizontal="center" vertical="center" wrapText="1"/>
    </xf>
    <xf numFmtId="164" fontId="4" fillId="0" borderId="0" xfId="2" applyNumberFormat="1" applyFont="1" applyFill="1" applyBorder="1" applyAlignment="1">
      <alignment horizontal="center" vertical="center" wrapText="1"/>
    </xf>
    <xf numFmtId="0" fontId="1" fillId="0" borderId="0" xfId="2" applyFont="1"/>
    <xf numFmtId="169" fontId="4" fillId="0" borderId="0" xfId="2" applyNumberFormat="1" applyFont="1" applyFill="1" applyBorder="1" applyAlignment="1">
      <alignment horizontal="center" vertical="center" wrapText="1"/>
    </xf>
    <xf numFmtId="0" fontId="1" fillId="0" borderId="0" xfId="2" applyFill="1" applyBorder="1"/>
    <xf numFmtId="0" fontId="13" fillId="0" borderId="0" xfId="2" applyFont="1" applyFill="1"/>
    <xf numFmtId="0" fontId="14" fillId="0" borderId="0" xfId="2" applyFont="1" applyFill="1"/>
    <xf numFmtId="4" fontId="4" fillId="2" borderId="3" xfId="1" applyNumberFormat="1" applyFont="1" applyFill="1" applyBorder="1" applyAlignment="1">
      <alignment horizontal="center" vertical="center" wrapText="1"/>
    </xf>
    <xf numFmtId="4" fontId="4" fillId="2" borderId="5" xfId="1" applyNumberFormat="1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left" vertical="center" wrapText="1"/>
    </xf>
    <xf numFmtId="167" fontId="4" fillId="2" borderId="3" xfId="1" applyNumberFormat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left" vertical="center" wrapText="1"/>
    </xf>
    <xf numFmtId="165" fontId="4" fillId="2" borderId="6" xfId="1" applyFont="1" applyFill="1" applyBorder="1" applyAlignment="1">
      <alignment horizontal="center" vertical="center" wrapText="1"/>
    </xf>
    <xf numFmtId="165" fontId="4" fillId="2" borderId="7" xfId="1" applyFont="1" applyFill="1" applyBorder="1" applyAlignment="1">
      <alignment horizontal="center" vertical="center" wrapText="1"/>
    </xf>
    <xf numFmtId="4" fontId="4" fillId="2" borderId="9" xfId="1" applyNumberFormat="1" applyFont="1" applyFill="1" applyBorder="1" applyAlignment="1">
      <alignment horizontal="center" vertical="center" wrapText="1"/>
    </xf>
    <xf numFmtId="4" fontId="4" fillId="2" borderId="10" xfId="1" applyNumberFormat="1" applyFont="1" applyFill="1" applyBorder="1" applyAlignment="1">
      <alignment horizontal="center" vertical="center" wrapText="1"/>
    </xf>
    <xf numFmtId="4" fontId="4" fillId="2" borderId="11" xfId="1" applyNumberFormat="1" applyFont="1" applyFill="1" applyBorder="1" applyAlignment="1">
      <alignment horizontal="center" vertical="center" wrapText="1"/>
    </xf>
    <xf numFmtId="4" fontId="4" fillId="2" borderId="12" xfId="1" applyNumberFormat="1" applyFont="1" applyFill="1" applyBorder="1" applyAlignment="1">
      <alignment horizontal="center" vertical="center" wrapText="1"/>
    </xf>
    <xf numFmtId="165" fontId="4" fillId="2" borderId="2" xfId="1" applyFont="1" applyFill="1" applyBorder="1" applyAlignment="1">
      <alignment horizontal="center" vertical="center" wrapText="1"/>
    </xf>
    <xf numFmtId="166" fontId="5" fillId="3" borderId="2" xfId="2" applyNumberFormat="1" applyFont="1" applyFill="1" applyBorder="1" applyAlignment="1">
      <alignment horizontal="left" vertical="center" wrapText="1"/>
    </xf>
    <xf numFmtId="165" fontId="4" fillId="0" borderId="2" xfId="1" applyFont="1" applyFill="1" applyBorder="1" applyAlignment="1">
      <alignment horizontal="center" vertical="center" wrapText="1"/>
    </xf>
    <xf numFmtId="165" fontId="4" fillId="0" borderId="6" xfId="1" applyFont="1" applyFill="1" applyBorder="1" applyAlignment="1">
      <alignment horizontal="center" vertical="center" wrapText="1"/>
    </xf>
    <xf numFmtId="165" fontId="4" fillId="0" borderId="7" xfId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7" fillId="2" borderId="6" xfId="3" applyFill="1" applyBorder="1" applyAlignment="1" applyProtection="1">
      <alignment horizontal="center" vertical="center" wrapText="1"/>
    </xf>
    <xf numFmtId="0" fontId="7" fillId="2" borderId="8" xfId="3" applyFill="1" applyBorder="1" applyAlignment="1" applyProtection="1">
      <alignment horizontal="center" vertical="center" wrapText="1"/>
    </xf>
    <xf numFmtId="0" fontId="7" fillId="2" borderId="7" xfId="3" applyFill="1" applyBorder="1" applyAlignment="1" applyProtection="1">
      <alignment horizontal="center" vertical="center" wrapText="1"/>
    </xf>
    <xf numFmtId="0" fontId="7" fillId="2" borderId="2" xfId="3" applyFill="1" applyBorder="1" applyAlignment="1" applyProtection="1">
      <alignment horizontal="center" vertical="center" wrapText="1"/>
    </xf>
    <xf numFmtId="0" fontId="7" fillId="2" borderId="7" xfId="3" applyFill="1" applyBorder="1" applyAlignment="1" applyProtection="1">
      <alignment horizontal="center" vertical="center" wrapText="1"/>
    </xf>
    <xf numFmtId="0" fontId="7" fillId="2" borderId="6" xfId="3" applyFill="1" applyBorder="1" applyAlignment="1" applyProtection="1">
      <alignment horizontal="center" wrapText="1"/>
    </xf>
    <xf numFmtId="0" fontId="7" fillId="2" borderId="7" xfId="3" applyFill="1" applyBorder="1" applyAlignment="1" applyProtection="1">
      <alignment horizontal="center" wrapText="1"/>
    </xf>
  </cellXfs>
  <cellStyles count="5">
    <cellStyle name="Гиперссылка" xfId="3" builtinId="8"/>
    <cellStyle name="Обычный" xfId="0" builtinId="0"/>
    <cellStyle name="Обычный 2" xfId="2"/>
    <cellStyle name="Процентный 3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G/SO/MEF/&#1052;&#1069;&#1060;_&#1045;&#1069;&#1058;/&#1058;&#1072;&#1088;&#1080;&#1092;&#1085;&#1086;&#1077;%20&#1088;&#1077;&#1075;&#1091;&#1083;&#1080;&#1088;&#1086;&#1074;&#1072;&#1085;&#1080;&#1077;/&#1047;&#1072;&#1082;&#1086;&#1085;&#1086;&#1076;&#1072;&#1090;&#1077;&#1083;&#1100;&#1089;&#1090;&#1074;&#1086;/!!!&#1055;&#1086;&#1089;&#1090;&#1072;&#1085;&#1086;&#1074;&#1083;&#1077;&#1085;&#1080;&#1103;%20&#1086;&#1073;%20&#1091;&#1090;&#1074;.%20&#1090;&#1072;&#1088;&#1080;&#1092;&#1086;&#1074;!!!/&#1055;&#1086;&#1089;&#1090;.%20&#1085;&#1072;%202024%20&#1075;&#1086;&#1076;/!&#1056;&#1077;&#1075;&#1091;&#1083;&#1080;&#1088;&#1091;&#1077;&#1084;&#1099;&#1077;%20&#1090;&#1072;&#1088;&#1080;&#1092;&#1099;%20&#1101;&#1101;%202024vs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 "/>
      <sheetName val="КО"/>
      <sheetName val="СО."/>
      <sheetName val="Тыва."/>
      <sheetName val="Белгород."/>
      <sheetName val="Тула."/>
      <sheetName val="КО  (новые котловые)"/>
      <sheetName val="Тыва (новые котловые)"/>
      <sheetName val="Лист1"/>
    </sheetNames>
    <sheetDataSet>
      <sheetData sheetId="0"/>
      <sheetData sheetId="1">
        <row r="30">
          <cell r="AV30">
            <v>0.47099999999999997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ef.ru/upload/Tarif/2024_Tiva%20&#1055;&#1088;&#1080;&#1082;&#1072;&#1079;%20&#1060;&#1040;&#1057;%20&#1086;&#1090;%2031.10.2023%20%20786_23_&#1087;&#1077;&#1088;&#1077;&#1076;&#1072;&#1095;&#1072;%20&#1060;&#1057;&#1050;.pdf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://mef.ru/upload/Tarif/2024_Tiva%20&#1055;&#1086;&#1089;&#1090;&#1072;&#1085;&#1074;&#1086;&#1083;&#1077;&#1085;&#1080;&#1077;%2073%20&#1086;&#1090;%2020.12.2023_&#1089;&#1073;&#1099;&#1090;&#1086;&#1074;&#1099;&#1077;%20&#1085;&#1072;&#1076;&#1073;&#1072;&#1074;&#1082;&#1080;%20&#1056;&#1086;&#1089;&#1089;&#1077;&#1090;&#1080;.pdf" TargetMode="External"/><Relationship Id="rId7" Type="http://schemas.openxmlformats.org/officeDocument/2006/relationships/hyperlink" Target="http://mef.ru/upload/Tarif/2024_Tiva%20&#1055;&#1086;&#1089;&#1090;&#1072;&#1085;&#1086;&#1074;&#1083;&#1077;&#1085;&#1080;&#1077;%2014%20&#1086;&#1090;%2010.06.2024&#1075;._&#1082;&#1086;&#1090;&#1083;&#1086;&#1074;&#1099;&#1077;%20&#1090;&#1072;&#1088;&#1080;&#1092;&#1099;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tuvaensb.ru/potrebitelyam/tarify" TargetMode="External"/><Relationship Id="rId1" Type="http://schemas.openxmlformats.org/officeDocument/2006/relationships/hyperlink" Target="http://mef.ru/upload/Tarif/2024_Tiva%20&#1055;&#1088;&#1077;&#1089;&#1089;-&#1088;&#1077;&#1083;&#1080;&#1079;%20&#1080;&#1085;&#1092;&#1088;&#1072;&#1089;&#1090;&#1088;&#1091;&#1082;&#1090;&#1091;&#1088;&#1072;%20&#1062;&#1060;&#1056;%20&#1085;&#1072;%202024&#1075;..docx" TargetMode="External"/><Relationship Id="rId6" Type="http://schemas.openxmlformats.org/officeDocument/2006/relationships/hyperlink" Target="http://mef.ru/upload/Tarif/2024_Tiva%20&#1055;&#1086;&#1089;&#1090;&#1072;&#1085;&#1086;&#1074;&#1083;&#1077;&#1085;&#1080;&#1077;%2070%20&#1086;&#1090;%2020.12.2023_&#1082;&#1086;&#1090;&#1083;&#1086;&#1074;&#1099;&#1077;%20&#1090;&#1072;&#1088;&#1080;&#1092;&#1099;%20&#1058;&#1099;&#1074;&#1072;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mef.ru/upload/Tarif/2024_Tiva%20&#1055;&#1088;&#1080;&#1082;&#1072;&#1079;%20&#1060;&#1040;&#1057;%201039_23%20&#1086;&#1090;%2022.12.2023_&#1091;&#1089;&#1083;&#1091;&#1075;&#1080;%20&#1057;&#1054;%20&#1045;&#1069;&#1057;.pdf" TargetMode="External"/><Relationship Id="rId10" Type="http://schemas.openxmlformats.org/officeDocument/2006/relationships/hyperlink" Target="http://mef.ru/upload/Tarif/2024_Tiva%20&#1055;&#1088;&#1080;&#1082;&#1072;&#1079;%20&#1060;&#1040;&#1057;%20&#1056;&#1086;&#1089;&#1089;&#1080;&#1080;%20&#1086;&#1090;%2031.10.2023%20785_23%20&#1048;&#1085;&#1076;&#1080;&#1082;&#1072;&#1090;&#1080;&#1074;&#1099;%20&#1076;&#1083;&#1103;%20&#1085;&#1072;&#1089;&#1077;&#1083;&#1077;&#1085;&#1080;&#1103;.pdf" TargetMode="External"/><Relationship Id="rId4" Type="http://schemas.openxmlformats.org/officeDocument/2006/relationships/hyperlink" Target="http://mef.ru/upload/Tarif/2024_Tiva%20&#1055;&#1088;&#1080;&#1082;&#1072;&#1079;%20&#1060;&#1040;&#1057;%201038_23%20&#1086;&#1090;%2022.12.2023_&#1091;&#1089;&#1083;&#1091;&#1075;&#1080;%20&#1040;&#1058;&#1057;.pdf" TargetMode="External"/><Relationship Id="rId9" Type="http://schemas.openxmlformats.org/officeDocument/2006/relationships/hyperlink" Target="http://mef.ru/upload/Tarif/2024_Tiva%20&#1055;&#1088;&#1080;&#1082;&#1072;&#1079;%20&#1052;&#1080;&#1085;&#1101;&#1085;&#1077;&#1088;&#1075;&#1086;%201022%20%20&#1086;&#1090;%2009.11.2023_%20&#1085;&#1086;&#1088;&#1084;&#1072;&#1090;&#1080;&#1074;%20&#1087;&#1086;&#1090;&#1077;&#1088;&#1100;%20&#1060;&#1057;&#1050;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B2:AD61"/>
  <sheetViews>
    <sheetView tabSelected="1" view="pageBreakPreview" zoomScale="86" zoomScaleNormal="90" zoomScaleSheetLayoutView="86" workbookViewId="0">
      <pane xSplit="3" ySplit="7" topLeftCell="D8" activePane="bottomRight" state="frozen"/>
      <selection pane="topRight" activeCell="D1" sqref="D1"/>
      <selection pane="bottomLeft" activeCell="A7" sqref="A7"/>
      <selection pane="bottomRight" activeCell="AB17" sqref="AB17"/>
    </sheetView>
  </sheetViews>
  <sheetFormatPr defaultRowHeight="12.75" outlineLevelCol="1" x14ac:dyDescent="0.2"/>
  <cols>
    <col min="1" max="1" width="2.42578125" style="7" customWidth="1"/>
    <col min="2" max="2" width="6.42578125" style="7" customWidth="1"/>
    <col min="3" max="3" width="39.42578125" style="7" customWidth="1"/>
    <col min="4" max="4" width="14" style="7" customWidth="1"/>
    <col min="5" max="5" width="12" style="26" hidden="1" customWidth="1" outlineLevel="1"/>
    <col min="6" max="7" width="12" style="26" hidden="1" customWidth="1" outlineLevel="1" collapsed="1"/>
    <col min="8" max="8" width="11.5703125" style="26" hidden="1" customWidth="1" outlineLevel="1"/>
    <col min="9" max="9" width="12.140625" style="26" hidden="1" customWidth="1" outlineLevel="1" collapsed="1"/>
    <col min="10" max="10" width="12.140625" style="26" hidden="1" customWidth="1" outlineLevel="1"/>
    <col min="11" max="11" width="13.42578125" style="26" hidden="1" customWidth="1" outlineLevel="1" collapsed="1"/>
    <col min="12" max="15" width="13.42578125" style="26" hidden="1" customWidth="1" outlineLevel="1"/>
    <col min="16" max="16" width="14.5703125" style="26" hidden="1" customWidth="1" outlineLevel="1" collapsed="1"/>
    <col min="17" max="18" width="14.5703125" style="26" hidden="1" customWidth="1" outlineLevel="1"/>
    <col min="19" max="19" width="14.28515625" style="26" hidden="1" customWidth="1" collapsed="1"/>
    <col min="20" max="20" width="16.5703125" style="26" hidden="1" customWidth="1"/>
    <col min="21" max="21" width="15.7109375" style="26" hidden="1" customWidth="1"/>
    <col min="22" max="22" width="13.42578125" style="26" customWidth="1" collapsed="1"/>
    <col min="23" max="23" width="13.42578125" style="26" customWidth="1"/>
    <col min="24" max="24" width="22.5703125" style="7" customWidth="1"/>
    <col min="25" max="16384" width="9.140625" style="7"/>
  </cols>
  <sheetData>
    <row r="2" spans="2:25" s="1" customFormat="1" ht="34.5" customHeight="1" x14ac:dyDescent="0.2">
      <c r="B2" s="66" t="s">
        <v>88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</row>
    <row r="3" spans="2:25" s="1" customFormat="1" ht="6.75" customHeight="1" x14ac:dyDescent="0.2">
      <c r="B3" s="2"/>
      <c r="E3" s="67"/>
      <c r="F3" s="67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2:25" s="4" customFormat="1" ht="27.75" customHeight="1" x14ac:dyDescent="0.25">
      <c r="B4" s="68" t="s">
        <v>0</v>
      </c>
      <c r="C4" s="61" t="s">
        <v>1</v>
      </c>
      <c r="D4" s="61" t="s">
        <v>2</v>
      </c>
      <c r="E4" s="61" t="s">
        <v>3</v>
      </c>
      <c r="F4" s="61"/>
      <c r="G4" s="61" t="s">
        <v>4</v>
      </c>
      <c r="H4" s="61"/>
      <c r="I4" s="61" t="s">
        <v>5</v>
      </c>
      <c r="J4" s="61"/>
      <c r="K4" s="61" t="s">
        <v>6</v>
      </c>
      <c r="L4" s="61"/>
      <c r="M4" s="61" t="s">
        <v>7</v>
      </c>
      <c r="N4" s="61"/>
      <c r="O4" s="61"/>
      <c r="P4" s="62" t="s">
        <v>8</v>
      </c>
      <c r="Q4" s="69"/>
      <c r="R4" s="63"/>
      <c r="S4" s="62" t="s">
        <v>9</v>
      </c>
      <c r="T4" s="69"/>
      <c r="U4" s="63"/>
      <c r="V4" s="62" t="s">
        <v>10</v>
      </c>
      <c r="W4" s="69"/>
      <c r="X4" s="61" t="s">
        <v>11</v>
      </c>
    </row>
    <row r="5" spans="2:25" ht="25.5" customHeight="1" x14ac:dyDescent="0.2">
      <c r="B5" s="68"/>
      <c r="C5" s="61"/>
      <c r="D5" s="61"/>
      <c r="E5" s="5" t="s">
        <v>12</v>
      </c>
      <c r="F5" s="5" t="s">
        <v>13</v>
      </c>
      <c r="G5" s="5" t="s">
        <v>12</v>
      </c>
      <c r="H5" s="5" t="s">
        <v>13</v>
      </c>
      <c r="I5" s="5" t="s">
        <v>12</v>
      </c>
      <c r="J5" s="5" t="s">
        <v>13</v>
      </c>
      <c r="K5" s="5" t="s">
        <v>12</v>
      </c>
      <c r="L5" s="5" t="s">
        <v>13</v>
      </c>
      <c r="M5" s="5" t="s">
        <v>12</v>
      </c>
      <c r="N5" s="5" t="s">
        <v>14</v>
      </c>
      <c r="O5" s="5" t="s">
        <v>13</v>
      </c>
      <c r="P5" s="5" t="s">
        <v>12</v>
      </c>
      <c r="Q5" s="62" t="s">
        <v>13</v>
      </c>
      <c r="R5" s="63"/>
      <c r="S5" s="5" t="s">
        <v>12</v>
      </c>
      <c r="T5" s="62" t="s">
        <v>13</v>
      </c>
      <c r="U5" s="63"/>
      <c r="V5" s="64" t="s">
        <v>12</v>
      </c>
      <c r="W5" s="64" t="s">
        <v>13</v>
      </c>
      <c r="X5" s="61"/>
    </row>
    <row r="6" spans="2:25" ht="25.5" customHeight="1" x14ac:dyDescent="0.2">
      <c r="B6" s="8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 t="s">
        <v>15</v>
      </c>
      <c r="R6" s="5" t="s">
        <v>16</v>
      </c>
      <c r="S6" s="5"/>
      <c r="T6" s="5" t="s">
        <v>17</v>
      </c>
      <c r="U6" s="5" t="s">
        <v>18</v>
      </c>
      <c r="V6" s="65"/>
      <c r="W6" s="65"/>
      <c r="X6" s="5"/>
    </row>
    <row r="7" spans="2:25" s="10" customFormat="1" ht="21" customHeight="1" x14ac:dyDescent="0.25">
      <c r="B7" s="9" t="s">
        <v>19</v>
      </c>
      <c r="C7" s="49" t="s">
        <v>20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</row>
    <row r="8" spans="2:25" x14ac:dyDescent="0.2">
      <c r="B8" s="6"/>
      <c r="C8" s="11" t="s">
        <v>23</v>
      </c>
      <c r="D8" s="6"/>
      <c r="E8" s="12"/>
      <c r="F8" s="12"/>
      <c r="G8" s="12"/>
      <c r="H8" s="12"/>
      <c r="I8" s="12"/>
      <c r="J8" s="12"/>
      <c r="K8" s="12"/>
      <c r="L8" s="12"/>
      <c r="M8" s="13"/>
      <c r="N8" s="13"/>
      <c r="O8" s="13"/>
      <c r="P8" s="12"/>
      <c r="Q8" s="12"/>
      <c r="R8" s="12"/>
      <c r="S8" s="12"/>
      <c r="T8" s="15"/>
      <c r="U8" s="15"/>
      <c r="V8" s="12"/>
      <c r="W8" s="12"/>
      <c r="X8" s="70" t="s">
        <v>24</v>
      </c>
      <c r="Y8" s="16" t="s">
        <v>25</v>
      </c>
    </row>
    <row r="9" spans="2:25" x14ac:dyDescent="0.2">
      <c r="B9" s="6" t="s">
        <v>21</v>
      </c>
      <c r="C9" s="11" t="s">
        <v>26</v>
      </c>
      <c r="D9" s="6" t="s">
        <v>22</v>
      </c>
      <c r="E9" s="12">
        <v>109.92</v>
      </c>
      <c r="F9" s="12">
        <v>115.42</v>
      </c>
      <c r="G9" s="12">
        <f>F9</f>
        <v>115.42</v>
      </c>
      <c r="H9" s="12">
        <v>121.19</v>
      </c>
      <c r="I9" s="12">
        <v>121.19</v>
      </c>
      <c r="J9" s="12">
        <v>123.61</v>
      </c>
      <c r="K9" s="12">
        <v>123.61</v>
      </c>
      <c r="L9" s="12">
        <v>126.08</v>
      </c>
      <c r="M9" s="13">
        <v>134.30000000000001</v>
      </c>
      <c r="N9" s="13">
        <v>126.08</v>
      </c>
      <c r="O9" s="13">
        <v>137.87</v>
      </c>
      <c r="P9" s="12">
        <v>137.87</v>
      </c>
      <c r="Q9" s="12">
        <v>144.76</v>
      </c>
      <c r="R9" s="12">
        <v>157.63999999999999</v>
      </c>
      <c r="S9" s="12">
        <v>157.63999999999999</v>
      </c>
      <c r="T9" s="44">
        <f>S9</f>
        <v>157.63999999999999</v>
      </c>
      <c r="U9" s="45"/>
      <c r="V9" s="12">
        <v>157.63999999999999</v>
      </c>
      <c r="W9" s="12">
        <v>168.99</v>
      </c>
      <c r="X9" s="71"/>
      <c r="Y9" s="17"/>
    </row>
    <row r="10" spans="2:25" x14ac:dyDescent="0.2">
      <c r="B10" s="6" t="s">
        <v>21</v>
      </c>
      <c r="C10" s="11" t="s">
        <v>27</v>
      </c>
      <c r="D10" s="6" t="s">
        <v>22</v>
      </c>
      <c r="E10" s="12">
        <v>100.22</v>
      </c>
      <c r="F10" s="12">
        <v>105.23</v>
      </c>
      <c r="G10" s="12">
        <f>F10</f>
        <v>105.23</v>
      </c>
      <c r="H10" s="12">
        <v>145.75</v>
      </c>
      <c r="I10" s="12">
        <v>149.37</v>
      </c>
      <c r="J10" s="12">
        <v>178.82</v>
      </c>
      <c r="K10" s="12">
        <v>178.82</v>
      </c>
      <c r="L10" s="12">
        <v>319.41000000000003</v>
      </c>
      <c r="M10" s="13">
        <v>277.18</v>
      </c>
      <c r="N10" s="13">
        <v>277.18</v>
      </c>
      <c r="O10" s="13">
        <v>277.18</v>
      </c>
      <c r="P10" s="12">
        <v>277.18</v>
      </c>
      <c r="Q10" s="12">
        <v>287.70999999999998</v>
      </c>
      <c r="R10" s="12">
        <v>313.60000000000002</v>
      </c>
      <c r="S10" s="12">
        <v>313.60000000000002</v>
      </c>
      <c r="T10" s="44">
        <f>S10</f>
        <v>313.60000000000002</v>
      </c>
      <c r="U10" s="45"/>
      <c r="V10" s="12">
        <v>313.60000000000002</v>
      </c>
      <c r="W10" s="12">
        <v>336.18</v>
      </c>
      <c r="X10" s="71"/>
      <c r="Y10" s="18"/>
    </row>
    <row r="11" spans="2:25" x14ac:dyDescent="0.2">
      <c r="B11" s="6" t="s">
        <v>21</v>
      </c>
      <c r="C11" s="11" t="s">
        <v>28</v>
      </c>
      <c r="D11" s="6"/>
      <c r="E11" s="12"/>
      <c r="F11" s="12"/>
      <c r="G11" s="12"/>
      <c r="H11" s="12"/>
      <c r="I11" s="12"/>
      <c r="J11" s="12"/>
      <c r="K11" s="12"/>
      <c r="L11" s="12"/>
      <c r="M11" s="13"/>
      <c r="N11" s="13"/>
      <c r="O11" s="13"/>
      <c r="P11" s="12"/>
      <c r="Q11" s="12"/>
      <c r="R11" s="12"/>
      <c r="S11" s="12"/>
      <c r="T11" s="12"/>
      <c r="U11" s="12"/>
      <c r="V11" s="12"/>
      <c r="W11" s="12"/>
      <c r="X11" s="71"/>
    </row>
    <row r="12" spans="2:25" x14ac:dyDescent="0.2">
      <c r="B12" s="6"/>
      <c r="C12" s="11" t="s">
        <v>29</v>
      </c>
      <c r="D12" s="6" t="s">
        <v>22</v>
      </c>
      <c r="E12" s="19">
        <f>69.97%*1.32</f>
        <v>0.92360399999999998</v>
      </c>
      <c r="F12" s="19">
        <f>69.97%*0.91</f>
        <v>0.63672700000000004</v>
      </c>
      <c r="G12" s="19">
        <f>69.97*0.91/100</f>
        <v>0.63672700000000004</v>
      </c>
      <c r="H12" s="56">
        <v>497.51</v>
      </c>
      <c r="I12" s="56">
        <v>509.89</v>
      </c>
      <c r="J12" s="56">
        <v>610.41</v>
      </c>
      <c r="K12" s="56">
        <v>610.41</v>
      </c>
      <c r="L12" s="56">
        <v>708.14</v>
      </c>
      <c r="M12" s="58">
        <v>708.14</v>
      </c>
      <c r="N12" s="59">
        <v>708.14</v>
      </c>
      <c r="O12" s="58">
        <v>708.14</v>
      </c>
      <c r="P12" s="56">
        <v>708.14</v>
      </c>
      <c r="Q12" s="56">
        <v>901</v>
      </c>
      <c r="R12" s="50">
        <v>1288.23</v>
      </c>
      <c r="S12" s="50">
        <v>1288.23</v>
      </c>
      <c r="T12" s="52">
        <f>S12</f>
        <v>1288.23</v>
      </c>
      <c r="U12" s="53"/>
      <c r="V12" s="56">
        <v>1288.23</v>
      </c>
      <c r="W12" s="56">
        <f>V12</f>
        <v>1288.23</v>
      </c>
      <c r="X12" s="71"/>
    </row>
    <row r="13" spans="2:25" x14ac:dyDescent="0.2">
      <c r="B13" s="6"/>
      <c r="C13" s="11" t="s">
        <v>30</v>
      </c>
      <c r="D13" s="6" t="s">
        <v>22</v>
      </c>
      <c r="E13" s="19">
        <f>65.9%*1.32</f>
        <v>0.8698800000000001</v>
      </c>
      <c r="F13" s="19">
        <f>65.9%*0.91</f>
        <v>0.59969000000000006</v>
      </c>
      <c r="G13" s="19">
        <f>65.9*0.91/100</f>
        <v>0.59969000000000006</v>
      </c>
      <c r="H13" s="56"/>
      <c r="I13" s="56"/>
      <c r="J13" s="56"/>
      <c r="K13" s="56"/>
      <c r="L13" s="56"/>
      <c r="M13" s="58"/>
      <c r="N13" s="60"/>
      <c r="O13" s="58"/>
      <c r="P13" s="56"/>
      <c r="Q13" s="56"/>
      <c r="R13" s="51"/>
      <c r="S13" s="51"/>
      <c r="T13" s="54"/>
      <c r="U13" s="55"/>
      <c r="V13" s="56"/>
      <c r="W13" s="56"/>
      <c r="X13" s="71"/>
    </row>
    <row r="14" spans="2:25" x14ac:dyDescent="0.2">
      <c r="B14" s="6"/>
      <c r="C14" s="11" t="s">
        <v>31</v>
      </c>
      <c r="D14" s="6" t="s">
        <v>22</v>
      </c>
      <c r="E14" s="19">
        <f>41.83%*1.32</f>
        <v>0.55215599999999998</v>
      </c>
      <c r="F14" s="19">
        <f>41.83%*0.91</f>
        <v>0.38065300000000002</v>
      </c>
      <c r="G14" s="19">
        <f>41.83*0.91/100</f>
        <v>0.38065300000000002</v>
      </c>
      <c r="H14" s="20">
        <v>306.33</v>
      </c>
      <c r="I14" s="20">
        <v>313.95999999999998</v>
      </c>
      <c r="J14" s="20">
        <v>375.85</v>
      </c>
      <c r="K14" s="20">
        <v>375.85</v>
      </c>
      <c r="L14" s="20">
        <v>843.03</v>
      </c>
      <c r="M14" s="21">
        <v>649.94000000000005</v>
      </c>
      <c r="N14" s="21">
        <v>649.94000000000005</v>
      </c>
      <c r="O14" s="21">
        <v>649.94000000000005</v>
      </c>
      <c r="P14" s="20">
        <v>649.94000000000005</v>
      </c>
      <c r="Q14" s="20">
        <v>834.36</v>
      </c>
      <c r="R14" s="20">
        <v>1288.23</v>
      </c>
      <c r="S14" s="20">
        <v>1288.23</v>
      </c>
      <c r="T14" s="44">
        <f>S14</f>
        <v>1288.23</v>
      </c>
      <c r="U14" s="45"/>
      <c r="V14" s="20">
        <v>1288.23</v>
      </c>
      <c r="W14" s="20">
        <v>1288.23</v>
      </c>
      <c r="X14" s="71"/>
    </row>
    <row r="15" spans="2:25" x14ac:dyDescent="0.2">
      <c r="B15" s="6"/>
      <c r="C15" s="11" t="s">
        <v>32</v>
      </c>
      <c r="D15" s="6" t="s">
        <v>22</v>
      </c>
      <c r="E15" s="19">
        <f>22.36%*1.32</f>
        <v>0.29515200000000003</v>
      </c>
      <c r="F15" s="19">
        <f>22.36%*0.91</f>
        <v>0.20347599999999999</v>
      </c>
      <c r="G15" s="19">
        <f>22.36*0.91/100</f>
        <v>0.20347599999999999</v>
      </c>
      <c r="H15" s="20">
        <v>163.75</v>
      </c>
      <c r="I15" s="20">
        <v>167.83</v>
      </c>
      <c r="J15" s="20">
        <v>200.92</v>
      </c>
      <c r="K15" s="20">
        <v>200.92</v>
      </c>
      <c r="L15" s="20">
        <v>450.66</v>
      </c>
      <c r="M15" s="21">
        <v>450.66</v>
      </c>
      <c r="N15" s="21">
        <v>450.66</v>
      </c>
      <c r="O15" s="21">
        <v>450.66</v>
      </c>
      <c r="P15" s="20">
        <v>450.66</v>
      </c>
      <c r="Q15" s="20">
        <v>450.66</v>
      </c>
      <c r="R15" s="20">
        <v>698.52</v>
      </c>
      <c r="S15" s="20">
        <v>698.52</v>
      </c>
      <c r="T15" s="44">
        <f>S15</f>
        <v>698.52</v>
      </c>
      <c r="U15" s="45"/>
      <c r="V15" s="20">
        <v>698.52</v>
      </c>
      <c r="W15" s="20">
        <f>V15</f>
        <v>698.52</v>
      </c>
      <c r="X15" s="72"/>
    </row>
    <row r="16" spans="2:25" s="10" customFormat="1" ht="21" customHeight="1" x14ac:dyDescent="0.25">
      <c r="B16" s="9" t="s">
        <v>33</v>
      </c>
      <c r="C16" s="57" t="s">
        <v>34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</row>
    <row r="17" spans="2:28" ht="38.25" customHeight="1" x14ac:dyDescent="0.2">
      <c r="B17" s="6" t="s">
        <v>35</v>
      </c>
      <c r="C17" s="11" t="s">
        <v>36</v>
      </c>
      <c r="D17" s="22" t="s">
        <v>22</v>
      </c>
      <c r="E17" s="22">
        <v>0.318</v>
      </c>
      <c r="F17" s="22">
        <v>0.33300000000000002</v>
      </c>
      <c r="G17" s="22">
        <v>0.33300000000000002</v>
      </c>
      <c r="H17" s="22">
        <v>0.33300000000000002</v>
      </c>
      <c r="I17" s="22">
        <v>0.33300000000000002</v>
      </c>
      <c r="J17" s="22">
        <v>0.33300000000000002</v>
      </c>
      <c r="K17" s="22">
        <f>J17</f>
        <v>0.33300000000000002</v>
      </c>
      <c r="L17" s="22">
        <v>0.35199999999999998</v>
      </c>
      <c r="M17" s="23">
        <v>0.35199999999999998</v>
      </c>
      <c r="N17" s="23"/>
      <c r="O17" s="23">
        <v>0.36899999999999999</v>
      </c>
      <c r="P17" s="22">
        <v>0.36899999999999999</v>
      </c>
      <c r="Q17" s="22">
        <v>0.39300000000000002</v>
      </c>
      <c r="R17" s="22">
        <v>0.39300000000000002</v>
      </c>
      <c r="S17" s="22">
        <v>0.39300000000000002</v>
      </c>
      <c r="T17" s="47">
        <v>0.439</v>
      </c>
      <c r="U17" s="48"/>
      <c r="V17" s="22">
        <v>0.439</v>
      </c>
      <c r="W17" s="22">
        <f>[1]КО!AV30</f>
        <v>0.47099999999999997</v>
      </c>
      <c r="X17" s="24" t="s">
        <v>89</v>
      </c>
      <c r="Y17" s="25"/>
      <c r="Z17" s="26"/>
      <c r="AA17" s="26"/>
      <c r="AB17" s="26"/>
    </row>
    <row r="18" spans="2:28" ht="25.5" x14ac:dyDescent="0.2">
      <c r="B18" s="6" t="s">
        <v>37</v>
      </c>
      <c r="C18" s="11" t="s">
        <v>38</v>
      </c>
      <c r="D18" s="27" t="s">
        <v>22</v>
      </c>
      <c r="E18" s="22">
        <v>1.077</v>
      </c>
      <c r="F18" s="22">
        <v>1.077</v>
      </c>
      <c r="G18" s="22">
        <v>1.077</v>
      </c>
      <c r="H18" s="22">
        <v>1.121</v>
      </c>
      <c r="I18" s="22">
        <v>1.121</v>
      </c>
      <c r="J18" s="22">
        <v>1.161</v>
      </c>
      <c r="K18" s="22">
        <v>1.161</v>
      </c>
      <c r="L18" s="22">
        <v>1.214</v>
      </c>
      <c r="M18" s="23">
        <v>1.214</v>
      </c>
      <c r="N18" s="23"/>
      <c r="O18" s="23">
        <v>1.329</v>
      </c>
      <c r="P18" s="22">
        <v>1.329</v>
      </c>
      <c r="Q18" s="22">
        <v>1.5089999999999999</v>
      </c>
      <c r="R18" s="22">
        <v>1.5089999999999999</v>
      </c>
      <c r="S18" s="22">
        <v>1.681</v>
      </c>
      <c r="T18" s="47">
        <v>1.681</v>
      </c>
      <c r="U18" s="48"/>
      <c r="V18" s="22">
        <v>1.681</v>
      </c>
      <c r="W18" s="23">
        <v>1.962</v>
      </c>
      <c r="X18" s="73" t="s">
        <v>39</v>
      </c>
      <c r="Y18" s="14"/>
      <c r="Z18" s="26"/>
      <c r="AA18" s="26"/>
      <c r="AB18" s="26"/>
    </row>
    <row r="19" spans="2:28" ht="25.5" x14ac:dyDescent="0.2">
      <c r="B19" s="6" t="s">
        <v>40</v>
      </c>
      <c r="C19" s="11" t="s">
        <v>41</v>
      </c>
      <c r="D19" s="27" t="s">
        <v>22</v>
      </c>
      <c r="E19" s="22">
        <v>1.637</v>
      </c>
      <c r="F19" s="22">
        <v>1.637</v>
      </c>
      <c r="G19" s="22">
        <v>1.363</v>
      </c>
      <c r="H19" s="22">
        <v>1.363</v>
      </c>
      <c r="I19" s="22">
        <v>1.363</v>
      </c>
      <c r="J19" s="22">
        <v>1.417</v>
      </c>
      <c r="K19" s="22">
        <v>1.417</v>
      </c>
      <c r="L19" s="22">
        <v>5.3029999999999999</v>
      </c>
      <c r="M19" s="23">
        <v>2.1509999999999998</v>
      </c>
      <c r="N19" s="23"/>
      <c r="O19" s="23">
        <v>5.1609999999999996</v>
      </c>
      <c r="P19" s="22">
        <v>3.359</v>
      </c>
      <c r="Q19" s="22">
        <v>5.5389999999999997</v>
      </c>
      <c r="R19" s="22">
        <v>5.5389999999999997</v>
      </c>
      <c r="S19" s="22">
        <v>2.1819999999999999</v>
      </c>
      <c r="T19" s="47">
        <v>2.1819999999999999</v>
      </c>
      <c r="U19" s="48"/>
      <c r="V19" s="22">
        <v>2.1819999999999999</v>
      </c>
      <c r="W19" s="23">
        <v>2.3780000000000001</v>
      </c>
      <c r="X19" s="73" t="s">
        <v>42</v>
      </c>
      <c r="Y19" s="14"/>
      <c r="Z19" s="26"/>
      <c r="AA19" s="26"/>
      <c r="AB19" s="26"/>
    </row>
    <row r="20" spans="2:28" s="10" customFormat="1" ht="21" customHeight="1" x14ac:dyDescent="0.25">
      <c r="B20" s="9" t="s">
        <v>43</v>
      </c>
      <c r="C20" s="49" t="s">
        <v>44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</row>
    <row r="21" spans="2:28" ht="12.75" customHeight="1" x14ac:dyDescent="0.2">
      <c r="B21" s="6" t="s">
        <v>45</v>
      </c>
      <c r="C21" s="11" t="s">
        <v>46</v>
      </c>
      <c r="D21" s="27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70" t="s">
        <v>86</v>
      </c>
      <c r="Y21" s="18"/>
    </row>
    <row r="22" spans="2:28" ht="14.25" x14ac:dyDescent="0.2">
      <c r="B22" s="6" t="s">
        <v>47</v>
      </c>
      <c r="C22" s="28" t="s">
        <v>48</v>
      </c>
      <c r="D22" s="27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71"/>
      <c r="Y22" s="29"/>
    </row>
    <row r="23" spans="2:28" x14ac:dyDescent="0.2">
      <c r="B23" s="6"/>
      <c r="C23" s="30" t="s">
        <v>49</v>
      </c>
      <c r="D23" s="27" t="s">
        <v>22</v>
      </c>
      <c r="E23" s="31">
        <v>2221.13</v>
      </c>
      <c r="F23" s="31">
        <v>2327.4499999999998</v>
      </c>
      <c r="G23" s="31">
        <v>2327.4499999999998</v>
      </c>
      <c r="H23" s="31">
        <v>2443.4699999999998</v>
      </c>
      <c r="I23" s="31">
        <v>2445.36</v>
      </c>
      <c r="J23" s="31">
        <v>2519.16</v>
      </c>
      <c r="K23" s="31">
        <v>2519.16</v>
      </c>
      <c r="L23" s="31">
        <v>2638.25</v>
      </c>
      <c r="M23" s="31">
        <v>2638.25</v>
      </c>
      <c r="N23" s="31"/>
      <c r="O23" s="31">
        <v>2780.66</v>
      </c>
      <c r="P23" s="31">
        <v>2780.66</v>
      </c>
      <c r="Q23" s="31">
        <v>2985.04</v>
      </c>
      <c r="R23" s="31">
        <v>3253.69</v>
      </c>
      <c r="S23" s="31">
        <f t="shared" ref="S23:T29" si="0">R23</f>
        <v>3253.69</v>
      </c>
      <c r="T23" s="31">
        <f t="shared" si="0"/>
        <v>3253.69</v>
      </c>
      <c r="U23" s="31">
        <v>3262.02</v>
      </c>
      <c r="V23" s="31">
        <f t="shared" ref="V23:V29" si="1">U23</f>
        <v>3262.02</v>
      </c>
      <c r="W23" s="31">
        <v>3552.34</v>
      </c>
      <c r="X23" s="71"/>
      <c r="Y23" s="17"/>
    </row>
    <row r="24" spans="2:28" x14ac:dyDescent="0.2">
      <c r="B24" s="6"/>
      <c r="C24" s="30" t="s">
        <v>50</v>
      </c>
      <c r="D24" s="27" t="s">
        <v>22</v>
      </c>
      <c r="E24" s="12">
        <v>1416.04</v>
      </c>
      <c r="F24" s="12">
        <v>1488.47</v>
      </c>
      <c r="G24" s="12">
        <v>1488.47</v>
      </c>
      <c r="H24" s="12">
        <v>1562.11</v>
      </c>
      <c r="I24" s="12">
        <v>1564</v>
      </c>
      <c r="J24" s="12">
        <v>1610.82</v>
      </c>
      <c r="K24" s="12">
        <v>1610.82</v>
      </c>
      <c r="L24" s="12">
        <v>1679.92</v>
      </c>
      <c r="M24" s="12">
        <v>1679.92</v>
      </c>
      <c r="N24" s="12"/>
      <c r="O24" s="12">
        <v>1780.66</v>
      </c>
      <c r="P24" s="31">
        <v>1780.66</v>
      </c>
      <c r="Q24" s="12">
        <v>1911.54</v>
      </c>
      <c r="R24" s="12">
        <v>2083.58</v>
      </c>
      <c r="S24" s="31">
        <f t="shared" si="0"/>
        <v>2083.58</v>
      </c>
      <c r="T24" s="31">
        <f t="shared" si="0"/>
        <v>2083.58</v>
      </c>
      <c r="U24" s="31">
        <v>2091.91</v>
      </c>
      <c r="V24" s="12">
        <f t="shared" si="1"/>
        <v>2091.91</v>
      </c>
      <c r="W24" s="12">
        <v>2278.09</v>
      </c>
      <c r="X24" s="71"/>
      <c r="Y24" s="18"/>
    </row>
    <row r="25" spans="2:28" x14ac:dyDescent="0.2">
      <c r="B25" s="6"/>
      <c r="C25" s="30" t="s">
        <v>51</v>
      </c>
      <c r="D25" s="27" t="s">
        <v>22</v>
      </c>
      <c r="E25" s="12">
        <v>1416.04</v>
      </c>
      <c r="F25" s="12">
        <v>1488.47</v>
      </c>
      <c r="G25" s="12">
        <v>1488.47</v>
      </c>
      <c r="H25" s="12">
        <v>1562.11</v>
      </c>
      <c r="I25" s="12">
        <v>1564</v>
      </c>
      <c r="J25" s="12">
        <v>1610.82</v>
      </c>
      <c r="K25" s="12">
        <v>1610.82</v>
      </c>
      <c r="L25" s="12">
        <v>1679.92</v>
      </c>
      <c r="M25" s="12">
        <v>1679.92</v>
      </c>
      <c r="N25" s="12"/>
      <c r="O25" s="12">
        <v>1780.66</v>
      </c>
      <c r="P25" s="31">
        <v>1780.66</v>
      </c>
      <c r="Q25" s="12">
        <v>1911.54</v>
      </c>
      <c r="R25" s="12">
        <v>2083.58</v>
      </c>
      <c r="S25" s="31">
        <f t="shared" si="0"/>
        <v>2083.58</v>
      </c>
      <c r="T25" s="31">
        <f t="shared" si="0"/>
        <v>2083.58</v>
      </c>
      <c r="U25" s="31">
        <v>2091.91</v>
      </c>
      <c r="V25" s="12">
        <f t="shared" si="1"/>
        <v>2091.91</v>
      </c>
      <c r="W25" s="12">
        <v>2278.09</v>
      </c>
      <c r="X25" s="71"/>
    </row>
    <row r="26" spans="2:28" x14ac:dyDescent="0.2">
      <c r="B26" s="6"/>
      <c r="C26" s="30" t="s">
        <v>52</v>
      </c>
      <c r="D26" s="27" t="s">
        <v>22</v>
      </c>
      <c r="E26" s="12">
        <v>1416.04</v>
      </c>
      <c r="F26" s="12">
        <v>1488.47</v>
      </c>
      <c r="G26" s="12">
        <v>1488.47</v>
      </c>
      <c r="H26" s="12">
        <v>1562.11</v>
      </c>
      <c r="I26" s="12">
        <v>1564</v>
      </c>
      <c r="J26" s="12">
        <v>1610.82</v>
      </c>
      <c r="K26" s="12">
        <v>1610.82</v>
      </c>
      <c r="L26" s="12">
        <v>1679.92</v>
      </c>
      <c r="M26" s="12">
        <v>1679.92</v>
      </c>
      <c r="N26" s="12"/>
      <c r="O26" s="12">
        <v>1780.66</v>
      </c>
      <c r="P26" s="31">
        <v>1780.66</v>
      </c>
      <c r="Q26" s="12">
        <v>1911.54</v>
      </c>
      <c r="R26" s="12">
        <v>2083.58</v>
      </c>
      <c r="S26" s="31">
        <f t="shared" si="0"/>
        <v>2083.58</v>
      </c>
      <c r="T26" s="31">
        <f t="shared" si="0"/>
        <v>2083.58</v>
      </c>
      <c r="U26" s="31">
        <v>2091.91</v>
      </c>
      <c r="V26" s="12">
        <f t="shared" si="1"/>
        <v>2091.91</v>
      </c>
      <c r="W26" s="12">
        <v>2278.09</v>
      </c>
      <c r="X26" s="71"/>
    </row>
    <row r="27" spans="2:28" x14ac:dyDescent="0.2">
      <c r="B27" s="6"/>
      <c r="C27" s="30" t="s">
        <v>53</v>
      </c>
      <c r="D27" s="27" t="s">
        <v>22</v>
      </c>
      <c r="E27" s="12">
        <v>2221.13</v>
      </c>
      <c r="F27" s="12">
        <v>2327.4499999999998</v>
      </c>
      <c r="G27" s="12">
        <v>2327.4499999999998</v>
      </c>
      <c r="H27" s="12">
        <v>2443.4699999999998</v>
      </c>
      <c r="I27" s="12">
        <v>2445.36</v>
      </c>
      <c r="J27" s="12">
        <v>2519.16</v>
      </c>
      <c r="K27" s="12">
        <v>2519.16</v>
      </c>
      <c r="L27" s="12">
        <v>2638.25</v>
      </c>
      <c r="M27" s="12">
        <v>2638.25</v>
      </c>
      <c r="N27" s="12"/>
      <c r="O27" s="12">
        <v>2780.66</v>
      </c>
      <c r="P27" s="31">
        <v>2780.66</v>
      </c>
      <c r="Q27" s="12">
        <v>2985.04</v>
      </c>
      <c r="R27" s="31">
        <v>3253.69</v>
      </c>
      <c r="S27" s="31">
        <f t="shared" si="0"/>
        <v>3253.69</v>
      </c>
      <c r="T27" s="31">
        <f t="shared" si="0"/>
        <v>3253.69</v>
      </c>
      <c r="U27" s="31">
        <v>3262.02</v>
      </c>
      <c r="V27" s="12">
        <f t="shared" si="1"/>
        <v>3262.02</v>
      </c>
      <c r="W27" s="31">
        <v>3552.34</v>
      </c>
      <c r="X27" s="71"/>
    </row>
    <row r="28" spans="2:28" x14ac:dyDescent="0.2">
      <c r="B28" s="6"/>
      <c r="C28" s="30" t="s">
        <v>54</v>
      </c>
      <c r="D28" s="27" t="s">
        <v>22</v>
      </c>
      <c r="E28" s="12">
        <v>2221.13</v>
      </c>
      <c r="F28" s="12">
        <v>2327.4499999999998</v>
      </c>
      <c r="G28" s="12">
        <v>2327.4499999999998</v>
      </c>
      <c r="H28" s="12">
        <v>2443.4699999999998</v>
      </c>
      <c r="I28" s="12">
        <v>2445.36</v>
      </c>
      <c r="J28" s="12">
        <v>2519.16</v>
      </c>
      <c r="K28" s="12">
        <v>2519.16</v>
      </c>
      <c r="L28" s="12">
        <v>2638.25</v>
      </c>
      <c r="M28" s="12">
        <v>2638.25</v>
      </c>
      <c r="N28" s="12"/>
      <c r="O28" s="12">
        <v>2780.66</v>
      </c>
      <c r="P28" s="31">
        <v>2780.66</v>
      </c>
      <c r="Q28" s="12">
        <v>2985.04</v>
      </c>
      <c r="R28" s="31">
        <v>3253.69</v>
      </c>
      <c r="S28" s="31">
        <f t="shared" si="0"/>
        <v>3253.69</v>
      </c>
      <c r="T28" s="31">
        <f t="shared" si="0"/>
        <v>3253.69</v>
      </c>
      <c r="U28" s="31">
        <v>3262.02</v>
      </c>
      <c r="V28" s="12">
        <f t="shared" si="1"/>
        <v>3262.02</v>
      </c>
      <c r="W28" s="31">
        <v>3552.34</v>
      </c>
      <c r="X28" s="71"/>
    </row>
    <row r="29" spans="2:28" ht="25.5" x14ac:dyDescent="0.2">
      <c r="B29" s="6"/>
      <c r="C29" s="30" t="s">
        <v>55</v>
      </c>
      <c r="D29" s="27" t="s">
        <v>22</v>
      </c>
      <c r="E29" s="12">
        <v>2221.13</v>
      </c>
      <c r="F29" s="12">
        <v>2327.4499999999998</v>
      </c>
      <c r="G29" s="12">
        <v>2327.4499999999998</v>
      </c>
      <c r="H29" s="12">
        <v>2443.4699999999998</v>
      </c>
      <c r="I29" s="12">
        <v>2445.36</v>
      </c>
      <c r="J29" s="12">
        <v>2519.16</v>
      </c>
      <c r="K29" s="12">
        <v>2519.16</v>
      </c>
      <c r="L29" s="12">
        <v>2638.25</v>
      </c>
      <c r="M29" s="12">
        <v>2638.25</v>
      </c>
      <c r="N29" s="12"/>
      <c r="O29" s="12">
        <v>2780.66</v>
      </c>
      <c r="P29" s="31">
        <v>2780.66</v>
      </c>
      <c r="Q29" s="12">
        <v>2985.04</v>
      </c>
      <c r="R29" s="31">
        <v>3253.69</v>
      </c>
      <c r="S29" s="31">
        <f t="shared" si="0"/>
        <v>3253.69</v>
      </c>
      <c r="T29" s="31">
        <f t="shared" si="0"/>
        <v>3253.69</v>
      </c>
      <c r="U29" s="31">
        <v>3262.02</v>
      </c>
      <c r="V29" s="12">
        <f t="shared" si="1"/>
        <v>3262.02</v>
      </c>
      <c r="W29" s="31">
        <v>3552.34</v>
      </c>
      <c r="X29" s="71"/>
    </row>
    <row r="30" spans="2:28" ht="15" customHeight="1" x14ac:dyDescent="0.2">
      <c r="B30" s="6" t="s">
        <v>56</v>
      </c>
      <c r="C30" s="28" t="s">
        <v>28</v>
      </c>
      <c r="D30" s="27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71" t="s">
        <v>87</v>
      </c>
    </row>
    <row r="31" spans="2:28" x14ac:dyDescent="0.2">
      <c r="B31" s="6"/>
      <c r="C31" s="30" t="s">
        <v>57</v>
      </c>
      <c r="D31" s="27" t="s">
        <v>22</v>
      </c>
      <c r="E31" s="12">
        <v>2819.27</v>
      </c>
      <c r="F31" s="12">
        <v>2960.23</v>
      </c>
      <c r="G31" s="12">
        <v>2960.23</v>
      </c>
      <c r="H31" s="12">
        <v>3226.65</v>
      </c>
      <c r="I31" s="12">
        <v>3226.65</v>
      </c>
      <c r="J31" s="12">
        <v>3517.05</v>
      </c>
      <c r="K31" s="12">
        <v>3517.05</v>
      </c>
      <c r="L31" s="12">
        <v>3833.58</v>
      </c>
      <c r="M31" s="12">
        <v>3833.58</v>
      </c>
      <c r="N31" s="12"/>
      <c r="O31" s="12">
        <v>3310</v>
      </c>
      <c r="P31" s="12">
        <v>3310</v>
      </c>
      <c r="Q31" s="12">
        <v>3607.9</v>
      </c>
      <c r="R31" s="12">
        <v>3932.61</v>
      </c>
      <c r="S31" s="12">
        <v>3932.61</v>
      </c>
      <c r="T31" s="44">
        <f>S31</f>
        <v>3932.61</v>
      </c>
      <c r="U31" s="45"/>
      <c r="V31" s="12">
        <f>T31</f>
        <v>3932.61</v>
      </c>
      <c r="W31" s="12">
        <v>623.71</v>
      </c>
      <c r="X31" s="71"/>
    </row>
    <row r="32" spans="2:28" x14ac:dyDescent="0.2">
      <c r="B32" s="6"/>
      <c r="C32" s="30" t="s">
        <v>58</v>
      </c>
      <c r="D32" s="27" t="s">
        <v>22</v>
      </c>
      <c r="E32" s="12">
        <v>3414.78</v>
      </c>
      <c r="F32" s="12">
        <v>3585.52</v>
      </c>
      <c r="G32" s="12">
        <v>3585.52</v>
      </c>
      <c r="H32" s="12">
        <v>3908.22</v>
      </c>
      <c r="I32" s="12">
        <v>3908.22</v>
      </c>
      <c r="J32" s="12">
        <v>4259.96</v>
      </c>
      <c r="K32" s="12">
        <v>4259.96</v>
      </c>
      <c r="L32" s="12">
        <v>4643.3599999999997</v>
      </c>
      <c r="M32" s="12">
        <v>4643.3599999999997</v>
      </c>
      <c r="N32" s="12"/>
      <c r="O32" s="12">
        <v>3390</v>
      </c>
      <c r="P32" s="12">
        <v>3390</v>
      </c>
      <c r="Q32" s="12">
        <v>3695.1</v>
      </c>
      <c r="R32" s="12">
        <v>4027.66</v>
      </c>
      <c r="S32" s="12">
        <v>4027.66</v>
      </c>
      <c r="T32" s="44">
        <f>S32</f>
        <v>4027.66</v>
      </c>
      <c r="U32" s="45"/>
      <c r="V32" s="12">
        <f>T32</f>
        <v>4027.66</v>
      </c>
      <c r="W32" s="12">
        <v>1356.65</v>
      </c>
      <c r="X32" s="71"/>
    </row>
    <row r="33" spans="2:30" x14ac:dyDescent="0.2">
      <c r="B33" s="6"/>
      <c r="C33" s="30" t="s">
        <v>59</v>
      </c>
      <c r="D33" s="27" t="s">
        <v>22</v>
      </c>
      <c r="E33" s="12">
        <v>3617.45</v>
      </c>
      <c r="F33" s="12">
        <v>3798.32</v>
      </c>
      <c r="G33" s="12">
        <v>3798.32</v>
      </c>
      <c r="H33" s="12">
        <v>4140.17</v>
      </c>
      <c r="I33" s="12">
        <v>4140.17</v>
      </c>
      <c r="J33" s="12">
        <v>4512.79</v>
      </c>
      <c r="K33" s="12">
        <v>4512.79</v>
      </c>
      <c r="L33" s="12">
        <v>4918.9399999999996</v>
      </c>
      <c r="M33" s="12">
        <v>4918.9399999999996</v>
      </c>
      <c r="N33" s="12"/>
      <c r="O33" s="12">
        <v>3420</v>
      </c>
      <c r="P33" s="12">
        <v>3420</v>
      </c>
      <c r="Q33" s="12">
        <v>3727.8</v>
      </c>
      <c r="R33" s="12">
        <v>4063.3</v>
      </c>
      <c r="S33" s="12">
        <v>4063.3</v>
      </c>
      <c r="T33" s="44">
        <f>S33</f>
        <v>4063.3</v>
      </c>
      <c r="U33" s="45"/>
      <c r="V33" s="12">
        <f>T33</f>
        <v>4063.3</v>
      </c>
      <c r="W33" s="12">
        <v>1710.31</v>
      </c>
      <c r="X33" s="71"/>
    </row>
    <row r="34" spans="2:30" x14ac:dyDescent="0.2">
      <c r="B34" s="6"/>
      <c r="C34" s="30" t="s">
        <v>60</v>
      </c>
      <c r="D34" s="27" t="s">
        <v>22</v>
      </c>
      <c r="E34" s="12">
        <v>3629.83</v>
      </c>
      <c r="F34" s="12">
        <v>3811.32</v>
      </c>
      <c r="G34" s="12">
        <v>3811.32</v>
      </c>
      <c r="H34" s="12">
        <v>4154.34</v>
      </c>
      <c r="I34" s="12">
        <v>4154.34</v>
      </c>
      <c r="J34" s="12">
        <v>4528.2299999999996</v>
      </c>
      <c r="K34" s="12">
        <v>4528.2299999999996</v>
      </c>
      <c r="L34" s="12">
        <v>4935.7700000000004</v>
      </c>
      <c r="M34" s="12">
        <v>4935.7700000000004</v>
      </c>
      <c r="N34" s="12"/>
      <c r="O34" s="12">
        <v>3455.04</v>
      </c>
      <c r="P34" s="12">
        <v>3455.04</v>
      </c>
      <c r="Q34" s="12">
        <v>3765.99</v>
      </c>
      <c r="R34" s="12">
        <v>4104.93</v>
      </c>
      <c r="S34" s="12">
        <v>4104.93</v>
      </c>
      <c r="T34" s="44">
        <f>S34</f>
        <v>4104.93</v>
      </c>
      <c r="U34" s="45"/>
      <c r="V34" s="12">
        <f>T34</f>
        <v>4104.93</v>
      </c>
      <c r="W34" s="12">
        <v>2268.16</v>
      </c>
      <c r="X34" s="71"/>
    </row>
    <row r="35" spans="2:30" x14ac:dyDescent="0.2">
      <c r="B35" s="6" t="s">
        <v>61</v>
      </c>
      <c r="C35" s="11" t="s">
        <v>62</v>
      </c>
      <c r="D35" s="27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71"/>
    </row>
    <row r="36" spans="2:30" ht="14.25" customHeight="1" x14ac:dyDescent="0.2">
      <c r="B36" s="6" t="s">
        <v>63</v>
      </c>
      <c r="C36" s="28" t="s">
        <v>64</v>
      </c>
      <c r="D36" s="27"/>
      <c r="E36" s="12"/>
      <c r="F36" s="12"/>
      <c r="G36" s="12"/>
      <c r="H36" s="12"/>
      <c r="I36" s="32"/>
      <c r="J36" s="32"/>
      <c r="K36" s="32"/>
      <c r="L36" s="32"/>
      <c r="M36" s="32"/>
      <c r="N36" s="32"/>
      <c r="O36" s="32"/>
      <c r="P36" s="32"/>
      <c r="Q36" s="32"/>
      <c r="R36" s="12"/>
      <c r="S36" s="32"/>
      <c r="T36" s="32"/>
      <c r="U36" s="32"/>
      <c r="V36" s="32"/>
      <c r="W36" s="12"/>
      <c r="X36" s="71"/>
    </row>
    <row r="37" spans="2:30" x14ac:dyDescent="0.2">
      <c r="B37" s="6"/>
      <c r="C37" s="30" t="s">
        <v>57</v>
      </c>
      <c r="D37" s="27" t="s">
        <v>65</v>
      </c>
      <c r="E37" s="33">
        <v>2545910.54</v>
      </c>
      <c r="F37" s="33">
        <v>2673206.0699999998</v>
      </c>
      <c r="G37" s="33">
        <v>2673206.0699999998</v>
      </c>
      <c r="H37" s="33">
        <v>2913794.62</v>
      </c>
      <c r="I37" s="33">
        <v>2913794.62</v>
      </c>
      <c r="J37" s="33">
        <v>3176036.14</v>
      </c>
      <c r="K37" s="33">
        <v>3176036.14</v>
      </c>
      <c r="L37" s="33">
        <v>3461879.39</v>
      </c>
      <c r="M37" s="33">
        <v>3461879.39</v>
      </c>
      <c r="N37" s="33"/>
      <c r="O37" s="33">
        <v>2982691.35</v>
      </c>
      <c r="P37" s="12">
        <v>2982691.35</v>
      </c>
      <c r="Q37" s="12">
        <v>3251133.57</v>
      </c>
      <c r="R37" s="12">
        <v>3543735.59</v>
      </c>
      <c r="S37" s="12">
        <v>3543735.59</v>
      </c>
      <c r="T37" s="44">
        <f>S37</f>
        <v>3543735.59</v>
      </c>
      <c r="U37" s="45"/>
      <c r="V37" s="12">
        <f>T37</f>
        <v>3543735.59</v>
      </c>
      <c r="W37" s="12">
        <v>335475.21000000002</v>
      </c>
      <c r="X37" s="71"/>
    </row>
    <row r="38" spans="2:30" x14ac:dyDescent="0.2">
      <c r="B38" s="6"/>
      <c r="C38" s="30" t="s">
        <v>58</v>
      </c>
      <c r="D38" s="27" t="s">
        <v>65</v>
      </c>
      <c r="E38" s="33">
        <v>1514813.71</v>
      </c>
      <c r="F38" s="33">
        <v>1590554.4</v>
      </c>
      <c r="G38" s="33">
        <v>1590554.4</v>
      </c>
      <c r="H38" s="33">
        <v>1733704.3</v>
      </c>
      <c r="I38" s="33">
        <v>1733704.3</v>
      </c>
      <c r="J38" s="33">
        <v>1889737.69</v>
      </c>
      <c r="K38" s="33">
        <v>1889737.69</v>
      </c>
      <c r="L38" s="33">
        <v>2059814.08</v>
      </c>
      <c r="M38" s="33">
        <v>2059814.08</v>
      </c>
      <c r="N38" s="33"/>
      <c r="O38" s="33">
        <v>1487528.7</v>
      </c>
      <c r="P38" s="12">
        <v>1487528.7</v>
      </c>
      <c r="Q38" s="12">
        <v>1621406.28</v>
      </c>
      <c r="R38" s="12">
        <v>1767332.85</v>
      </c>
      <c r="S38" s="12">
        <v>1767332.85</v>
      </c>
      <c r="T38" s="44">
        <f>S38</f>
        <v>1767332.85</v>
      </c>
      <c r="U38" s="45"/>
      <c r="V38" s="12">
        <f>T38</f>
        <v>1767332.85</v>
      </c>
      <c r="W38" s="12">
        <v>605193.19999999995</v>
      </c>
      <c r="X38" s="71"/>
    </row>
    <row r="39" spans="2:30" x14ac:dyDescent="0.2">
      <c r="B39" s="6"/>
      <c r="C39" s="30" t="s">
        <v>59</v>
      </c>
      <c r="D39" s="27" t="s">
        <v>65</v>
      </c>
      <c r="E39" s="33">
        <v>1225774.99</v>
      </c>
      <c r="F39" s="33">
        <v>1287063.74</v>
      </c>
      <c r="G39" s="33">
        <v>1287063.74</v>
      </c>
      <c r="H39" s="33">
        <v>1402899.48</v>
      </c>
      <c r="I39" s="33">
        <v>1402899.48</v>
      </c>
      <c r="J39" s="33">
        <v>1529160.43</v>
      </c>
      <c r="K39" s="33">
        <v>1529160.43</v>
      </c>
      <c r="L39" s="33">
        <v>1666784.87</v>
      </c>
      <c r="M39" s="33">
        <v>1666784.87</v>
      </c>
      <c r="N39" s="33"/>
      <c r="O39" s="33">
        <v>1142612.24</v>
      </c>
      <c r="P39" s="12">
        <v>1142612.24</v>
      </c>
      <c r="Q39" s="12">
        <v>1245447.3400000001</v>
      </c>
      <c r="R39" s="12">
        <v>1357537.6</v>
      </c>
      <c r="S39" s="12">
        <v>1357537.6</v>
      </c>
      <c r="T39" s="44">
        <f>S39</f>
        <v>1357537.6</v>
      </c>
      <c r="U39" s="45"/>
      <c r="V39" s="12">
        <f>T39</f>
        <v>1357537.6</v>
      </c>
      <c r="W39" s="12">
        <v>742536.2</v>
      </c>
      <c r="X39" s="71"/>
    </row>
    <row r="40" spans="2:30" x14ac:dyDescent="0.2">
      <c r="B40" s="6"/>
      <c r="C40" s="30" t="s">
        <v>60</v>
      </c>
      <c r="D40" s="27" t="s">
        <v>65</v>
      </c>
      <c r="E40" s="33">
        <v>1488129.01</v>
      </c>
      <c r="F40" s="33">
        <v>1562535.46</v>
      </c>
      <c r="G40" s="33">
        <v>1562535.46</v>
      </c>
      <c r="H40" s="33">
        <v>1703163.65</v>
      </c>
      <c r="I40" s="33">
        <v>1703163.65</v>
      </c>
      <c r="J40" s="33">
        <v>1856448.38</v>
      </c>
      <c r="K40" s="33">
        <v>1856448.38</v>
      </c>
      <c r="L40" s="33">
        <v>2023528.73</v>
      </c>
      <c r="M40" s="33">
        <v>2023528.73</v>
      </c>
      <c r="N40" s="33"/>
      <c r="O40" s="33">
        <v>1352302.92</v>
      </c>
      <c r="P40" s="12">
        <v>1352302.92</v>
      </c>
      <c r="Q40" s="12">
        <v>1474010.18</v>
      </c>
      <c r="R40" s="12">
        <v>1606671.1</v>
      </c>
      <c r="S40" s="12">
        <v>1606671.1</v>
      </c>
      <c r="T40" s="44">
        <f>S40</f>
        <v>1606671.1</v>
      </c>
      <c r="U40" s="45"/>
      <c r="V40" s="12">
        <f>T40</f>
        <v>1606671.1</v>
      </c>
      <c r="W40" s="12">
        <v>777103.19</v>
      </c>
      <c r="X40" s="71"/>
    </row>
    <row r="41" spans="2:30" x14ac:dyDescent="0.2">
      <c r="B41" s="6" t="s">
        <v>66</v>
      </c>
      <c r="C41" s="28" t="s">
        <v>67</v>
      </c>
      <c r="D41" s="27"/>
      <c r="E41" s="12"/>
      <c r="F41" s="12"/>
      <c r="G41" s="12"/>
      <c r="H41" s="12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12"/>
      <c r="X41" s="71"/>
    </row>
    <row r="42" spans="2:30" x14ac:dyDescent="0.2">
      <c r="B42" s="6"/>
      <c r="C42" s="30" t="s">
        <v>57</v>
      </c>
      <c r="D42" s="27" t="s">
        <v>22</v>
      </c>
      <c r="E42" s="12">
        <v>24.39</v>
      </c>
      <c r="F42" s="12">
        <v>24.63</v>
      </c>
      <c r="G42" s="12">
        <v>24.63</v>
      </c>
      <c r="H42" s="12">
        <v>26.85</v>
      </c>
      <c r="I42" s="12">
        <v>26.85</v>
      </c>
      <c r="J42" s="12">
        <v>29.27</v>
      </c>
      <c r="K42" s="12">
        <v>29.27</v>
      </c>
      <c r="L42" s="12">
        <v>31.9</v>
      </c>
      <c r="M42" s="12">
        <v>31.9</v>
      </c>
      <c r="N42" s="12"/>
      <c r="O42" s="12">
        <v>33.69</v>
      </c>
      <c r="P42" s="12">
        <v>33.69</v>
      </c>
      <c r="Q42" s="12">
        <v>36.72</v>
      </c>
      <c r="R42" s="12">
        <v>40.020000000000003</v>
      </c>
      <c r="S42" s="12">
        <f t="shared" ref="S42:T45" si="2">R42</f>
        <v>40.020000000000003</v>
      </c>
      <c r="T42" s="44">
        <f t="shared" si="2"/>
        <v>40.020000000000003</v>
      </c>
      <c r="U42" s="45"/>
      <c r="V42" s="12">
        <f>T42</f>
        <v>40.020000000000003</v>
      </c>
      <c r="W42" s="12">
        <v>178.97</v>
      </c>
      <c r="X42" s="71"/>
    </row>
    <row r="43" spans="2:30" x14ac:dyDescent="0.2">
      <c r="B43" s="6"/>
      <c r="C43" s="30" t="s">
        <v>58</v>
      </c>
      <c r="D43" s="27" t="s">
        <v>22</v>
      </c>
      <c r="E43" s="12">
        <v>78.78</v>
      </c>
      <c r="F43" s="12">
        <v>79.569999999999993</v>
      </c>
      <c r="G43" s="12">
        <v>79.569999999999993</v>
      </c>
      <c r="H43" s="12">
        <v>86.73</v>
      </c>
      <c r="I43" s="12">
        <v>86.73</v>
      </c>
      <c r="J43" s="12">
        <v>94.54</v>
      </c>
      <c r="K43" s="12">
        <v>94.54</v>
      </c>
      <c r="L43" s="12">
        <v>103.05</v>
      </c>
      <c r="M43" s="12">
        <v>103.05</v>
      </c>
      <c r="N43" s="12"/>
      <c r="O43" s="12">
        <v>108.82</v>
      </c>
      <c r="P43" s="12">
        <v>108.82</v>
      </c>
      <c r="Q43" s="12">
        <v>118.61</v>
      </c>
      <c r="R43" s="12">
        <v>129.28</v>
      </c>
      <c r="S43" s="12">
        <f t="shared" si="2"/>
        <v>129.28</v>
      </c>
      <c r="T43" s="44">
        <f t="shared" si="2"/>
        <v>129.28</v>
      </c>
      <c r="U43" s="45"/>
      <c r="V43" s="12">
        <f>T43</f>
        <v>129.28</v>
      </c>
      <c r="W43" s="12">
        <v>341.92</v>
      </c>
      <c r="X43" s="71"/>
    </row>
    <row r="44" spans="2:30" x14ac:dyDescent="0.2">
      <c r="B44" s="6"/>
      <c r="C44" s="30" t="s">
        <v>59</v>
      </c>
      <c r="D44" s="27" t="s">
        <v>22</v>
      </c>
      <c r="E44" s="12">
        <v>93.6</v>
      </c>
      <c r="F44" s="12">
        <v>94.54</v>
      </c>
      <c r="G44" s="12">
        <v>94.54</v>
      </c>
      <c r="H44" s="12">
        <v>103.05</v>
      </c>
      <c r="I44" s="12">
        <v>103.05</v>
      </c>
      <c r="J44" s="12">
        <v>112.32</v>
      </c>
      <c r="K44" s="12">
        <v>112.32</v>
      </c>
      <c r="L44" s="12">
        <v>122.43</v>
      </c>
      <c r="M44" s="12">
        <v>122.43</v>
      </c>
      <c r="N44" s="12"/>
      <c r="O44" s="12">
        <v>129.29</v>
      </c>
      <c r="P44" s="12">
        <v>129.29</v>
      </c>
      <c r="Q44" s="12">
        <v>140.93</v>
      </c>
      <c r="R44" s="12">
        <v>153.61000000000001</v>
      </c>
      <c r="S44" s="12">
        <f t="shared" si="2"/>
        <v>153.61000000000001</v>
      </c>
      <c r="T44" s="44">
        <f t="shared" si="2"/>
        <v>153.61000000000001</v>
      </c>
      <c r="U44" s="45"/>
      <c r="V44" s="12">
        <f>T44</f>
        <v>153.61000000000001</v>
      </c>
      <c r="W44" s="12">
        <v>382.75</v>
      </c>
      <c r="X44" s="71"/>
    </row>
    <row r="45" spans="2:30" x14ac:dyDescent="0.2">
      <c r="B45" s="6"/>
      <c r="C45" s="30" t="s">
        <v>60</v>
      </c>
      <c r="D45" s="27" t="s">
        <v>22</v>
      </c>
      <c r="E45" s="12">
        <v>292.89999999999998</v>
      </c>
      <c r="F45" s="12">
        <v>295.83</v>
      </c>
      <c r="G45" s="12">
        <v>295.83</v>
      </c>
      <c r="H45" s="12">
        <v>322.45</v>
      </c>
      <c r="I45" s="12">
        <v>322.45</v>
      </c>
      <c r="J45" s="12">
        <v>351.47</v>
      </c>
      <c r="K45" s="12">
        <v>351.47</v>
      </c>
      <c r="L45" s="12">
        <v>383.1</v>
      </c>
      <c r="M45" s="12">
        <v>383.1</v>
      </c>
      <c r="N45" s="12"/>
      <c r="O45" s="12">
        <v>404.55</v>
      </c>
      <c r="P45" s="12">
        <v>404.55</v>
      </c>
      <c r="Q45" s="12">
        <v>440.96</v>
      </c>
      <c r="R45" s="12">
        <v>480.65</v>
      </c>
      <c r="S45" s="12">
        <f t="shared" si="2"/>
        <v>480.65</v>
      </c>
      <c r="T45" s="44">
        <f t="shared" si="2"/>
        <v>480.65</v>
      </c>
      <c r="U45" s="45"/>
      <c r="V45" s="12">
        <f>T45</f>
        <v>480.65</v>
      </c>
      <c r="W45" s="12">
        <v>863.98</v>
      </c>
      <c r="X45" s="72"/>
      <c r="Y45" s="18"/>
    </row>
    <row r="46" spans="2:30" x14ac:dyDescent="0.2">
      <c r="B46" s="6" t="s">
        <v>68</v>
      </c>
      <c r="C46" s="11" t="s">
        <v>69</v>
      </c>
      <c r="D46" s="27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70" t="s">
        <v>70</v>
      </c>
      <c r="Y46" s="35"/>
    </row>
    <row r="47" spans="2:30" x14ac:dyDescent="0.2">
      <c r="B47" s="6" t="s">
        <v>71</v>
      </c>
      <c r="C47" s="28" t="s">
        <v>72</v>
      </c>
      <c r="D47" s="27" t="s">
        <v>65</v>
      </c>
      <c r="E47" s="33">
        <v>155541.57999999999</v>
      </c>
      <c r="F47" s="33">
        <v>164095.64000000001</v>
      </c>
      <c r="G47" s="33">
        <v>164095.64000000001</v>
      </c>
      <c r="H47" s="33">
        <v>173164.15</v>
      </c>
      <c r="I47" s="33">
        <v>173164.15</v>
      </c>
      <c r="J47" s="33">
        <v>182697.68</v>
      </c>
      <c r="K47" s="33">
        <v>182697.68</v>
      </c>
      <c r="L47" s="33">
        <v>192746.05</v>
      </c>
      <c r="M47" s="33">
        <v>192746.05</v>
      </c>
      <c r="N47" s="33"/>
      <c r="O47" s="33">
        <v>203257.28</v>
      </c>
      <c r="P47" s="12">
        <v>203257.28</v>
      </c>
      <c r="Q47" s="12">
        <v>216062.33</v>
      </c>
      <c r="R47" s="12">
        <v>240909.33</v>
      </c>
      <c r="S47" s="12">
        <v>240909.33</v>
      </c>
      <c r="T47" s="12">
        <v>256086.62</v>
      </c>
      <c r="U47" s="12">
        <f>T47</f>
        <v>256086.62</v>
      </c>
      <c r="V47" s="12">
        <v>256086.62</v>
      </c>
      <c r="W47" s="12">
        <v>282975.71999999997</v>
      </c>
      <c r="X47" s="72"/>
      <c r="Y47" s="36"/>
    </row>
    <row r="48" spans="2:30" ht="38.25" x14ac:dyDescent="0.2">
      <c r="B48" s="6" t="s">
        <v>73</v>
      </c>
      <c r="C48" s="28" t="s">
        <v>74</v>
      </c>
      <c r="D48" s="27" t="s">
        <v>75</v>
      </c>
      <c r="E48" s="12">
        <v>6.25</v>
      </c>
      <c r="F48" s="12">
        <v>6.25</v>
      </c>
      <c r="G48" s="12">
        <v>6.69</v>
      </c>
      <c r="H48" s="12">
        <v>6.69</v>
      </c>
      <c r="I48" s="12">
        <v>6.24</v>
      </c>
      <c r="J48" s="12">
        <v>6.24</v>
      </c>
      <c r="K48" s="12">
        <v>6.26</v>
      </c>
      <c r="L48" s="12">
        <v>6.26</v>
      </c>
      <c r="M48" s="12">
        <v>6.06</v>
      </c>
      <c r="N48" s="12"/>
      <c r="O48" s="12">
        <v>6.06</v>
      </c>
      <c r="P48" s="12">
        <v>6.39</v>
      </c>
      <c r="Q48" s="12">
        <v>6.39</v>
      </c>
      <c r="R48" s="12">
        <v>6.39</v>
      </c>
      <c r="S48" s="12">
        <v>6.51</v>
      </c>
      <c r="T48" s="44">
        <v>6.51</v>
      </c>
      <c r="U48" s="45"/>
      <c r="V48" s="12">
        <v>5.92</v>
      </c>
      <c r="W48" s="12">
        <v>5.92</v>
      </c>
      <c r="X48" s="74" t="s">
        <v>76</v>
      </c>
      <c r="Y48" s="36"/>
      <c r="Z48" s="26"/>
      <c r="AA48" s="26"/>
      <c r="AB48" s="26"/>
      <c r="AC48" s="26"/>
      <c r="AD48" s="26"/>
    </row>
    <row r="49" spans="2:29" s="10" customFormat="1" ht="14.25" customHeight="1" x14ac:dyDescent="0.25">
      <c r="B49" s="37" t="s">
        <v>77</v>
      </c>
      <c r="C49" s="46" t="s">
        <v>78</v>
      </c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29"/>
    </row>
    <row r="50" spans="2:29" ht="12.75" customHeight="1" x14ac:dyDescent="0.2">
      <c r="B50" s="5" t="s">
        <v>79</v>
      </c>
      <c r="C50" s="11" t="s">
        <v>80</v>
      </c>
      <c r="D50" s="6" t="s">
        <v>81</v>
      </c>
      <c r="E50" s="12">
        <v>135.91999999999999</v>
      </c>
      <c r="F50" s="12">
        <v>142.24028000000001</v>
      </c>
      <c r="G50" s="12">
        <v>142.24</v>
      </c>
      <c r="H50" s="12">
        <v>149.36000000000001</v>
      </c>
      <c r="I50" s="12">
        <v>149.36000000000001</v>
      </c>
      <c r="J50" s="12">
        <v>159.44</v>
      </c>
      <c r="K50" s="12">
        <v>159.44</v>
      </c>
      <c r="L50" s="12">
        <v>169.47</v>
      </c>
      <c r="M50" s="12">
        <v>166.08</v>
      </c>
      <c r="N50" s="12"/>
      <c r="O50" s="12">
        <v>171.06</v>
      </c>
      <c r="P50" s="12">
        <v>161.65</v>
      </c>
      <c r="Q50" s="12">
        <v>171.06</v>
      </c>
      <c r="R50" s="12">
        <v>171.06</v>
      </c>
      <c r="S50" s="12">
        <v>186.46</v>
      </c>
      <c r="T50" s="44">
        <v>186.46</v>
      </c>
      <c r="U50" s="45"/>
      <c r="V50" s="12">
        <v>186.46</v>
      </c>
      <c r="W50" s="12">
        <v>203.05</v>
      </c>
      <c r="X50" s="75" t="s">
        <v>82</v>
      </c>
      <c r="Y50" s="14"/>
      <c r="Z50" s="26"/>
      <c r="AA50" s="26"/>
      <c r="AB50" s="26"/>
      <c r="AC50" s="26"/>
    </row>
    <row r="51" spans="2:29" x14ac:dyDescent="0.2">
      <c r="B51" s="5" t="s">
        <v>83</v>
      </c>
      <c r="C51" s="11" t="s">
        <v>84</v>
      </c>
      <c r="D51" s="6" t="s">
        <v>85</v>
      </c>
      <c r="E51" s="33">
        <v>99600.34</v>
      </c>
      <c r="F51" s="33">
        <v>104231.76</v>
      </c>
      <c r="G51" s="33">
        <v>104231.76</v>
      </c>
      <c r="H51" s="33">
        <v>106941.79</v>
      </c>
      <c r="I51" s="33">
        <v>106941.79</v>
      </c>
      <c r="J51" s="33">
        <v>114160.36</v>
      </c>
      <c r="K51" s="33">
        <v>114160.36</v>
      </c>
      <c r="L51" s="33">
        <v>121341.05</v>
      </c>
      <c r="M51" s="33">
        <v>118914.23</v>
      </c>
      <c r="N51" s="33"/>
      <c r="O51" s="33">
        <v>122481.65</v>
      </c>
      <c r="P51" s="33">
        <v>115745.16</v>
      </c>
      <c r="Q51" s="33">
        <v>122481.65</v>
      </c>
      <c r="R51" s="33">
        <v>122481.65</v>
      </c>
      <c r="S51" s="33">
        <v>133505</v>
      </c>
      <c r="T51" s="44">
        <v>133505</v>
      </c>
      <c r="U51" s="45"/>
      <c r="V51" s="33">
        <v>133505</v>
      </c>
      <c r="W51" s="12">
        <v>145386.94</v>
      </c>
      <c r="X51" s="76"/>
      <c r="Y51" s="18"/>
    </row>
    <row r="52" spans="2:29" ht="6.75" customHeight="1" x14ac:dyDescent="0.2"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</row>
    <row r="53" spans="2:29" x14ac:dyDescent="0.2">
      <c r="C53" s="39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</row>
    <row r="54" spans="2:29" x14ac:dyDescent="0.2"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</row>
    <row r="55" spans="2:29" x14ac:dyDescent="0.2"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</row>
    <row r="56" spans="2:29" x14ac:dyDescent="0.2"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</row>
    <row r="57" spans="2:29" x14ac:dyDescent="0.2"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</row>
    <row r="58" spans="2:29" x14ac:dyDescent="0.2"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</row>
    <row r="59" spans="2:29" x14ac:dyDescent="0.2"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</row>
    <row r="60" spans="2:29" ht="15" x14ac:dyDescent="0.25">
      <c r="E60" s="43"/>
    </row>
    <row r="61" spans="2:29" ht="15" x14ac:dyDescent="0.25">
      <c r="E61" s="43"/>
    </row>
  </sheetData>
  <mergeCells count="64">
    <mergeCell ref="B2:W2"/>
    <mergeCell ref="E3:F3"/>
    <mergeCell ref="B4:B5"/>
    <mergeCell ref="C4:C5"/>
    <mergeCell ref="D4:D5"/>
    <mergeCell ref="E4:F4"/>
    <mergeCell ref="G4:H4"/>
    <mergeCell ref="I4:J4"/>
    <mergeCell ref="K4:L4"/>
    <mergeCell ref="M4:O4"/>
    <mergeCell ref="P4:R4"/>
    <mergeCell ref="S4:U4"/>
    <mergeCell ref="V4:W4"/>
    <mergeCell ref="X4:X5"/>
    <mergeCell ref="Q5:R5"/>
    <mergeCell ref="T5:U5"/>
    <mergeCell ref="V5:V6"/>
    <mergeCell ref="W5:W6"/>
    <mergeCell ref="C7:X7"/>
    <mergeCell ref="X8:X15"/>
    <mergeCell ref="T9:U9"/>
    <mergeCell ref="T10:U10"/>
    <mergeCell ref="H12:H13"/>
    <mergeCell ref="I12:I13"/>
    <mergeCell ref="J12:J13"/>
    <mergeCell ref="K12:K13"/>
    <mergeCell ref="L12:L13"/>
    <mergeCell ref="T18:U18"/>
    <mergeCell ref="S12:S13"/>
    <mergeCell ref="T12:U13"/>
    <mergeCell ref="V12:V13"/>
    <mergeCell ref="W12:W13"/>
    <mergeCell ref="T14:U14"/>
    <mergeCell ref="T15:U15"/>
    <mergeCell ref="C16:X16"/>
    <mergeCell ref="T17:U17"/>
    <mergeCell ref="M12:M13"/>
    <mergeCell ref="N12:N13"/>
    <mergeCell ref="O12:O13"/>
    <mergeCell ref="P12:P13"/>
    <mergeCell ref="Q12:Q13"/>
    <mergeCell ref="R12:R13"/>
    <mergeCell ref="T34:U34"/>
    <mergeCell ref="T37:U37"/>
    <mergeCell ref="T38:U38"/>
    <mergeCell ref="T39:U39"/>
    <mergeCell ref="X21:X29"/>
    <mergeCell ref="X30:X45"/>
    <mergeCell ref="T40:U40"/>
    <mergeCell ref="T42:U42"/>
    <mergeCell ref="T43:U43"/>
    <mergeCell ref="T44:U44"/>
    <mergeCell ref="T19:U19"/>
    <mergeCell ref="C20:X20"/>
    <mergeCell ref="T31:U31"/>
    <mergeCell ref="T32:U32"/>
    <mergeCell ref="T33:U33"/>
    <mergeCell ref="T45:U45"/>
    <mergeCell ref="T48:U48"/>
    <mergeCell ref="C49:X49"/>
    <mergeCell ref="T50:U50"/>
    <mergeCell ref="X50:X51"/>
    <mergeCell ref="T51:U51"/>
    <mergeCell ref="X46:X47"/>
  </mergeCells>
  <hyperlinks>
    <hyperlink ref="X17" r:id="rId1"/>
    <hyperlink ref="Y8" r:id="rId2" display="http://tuvaensb.ru/potrebitelyam/tarify"/>
    <hyperlink ref="X8:X15" r:id="rId3" display="Постановление Службы по тарифам Республики Тыва №73 от 20.12.2023г."/>
    <hyperlink ref="X18" r:id="rId4"/>
    <hyperlink ref="X19" r:id="rId5"/>
    <hyperlink ref="X21:X29" r:id="rId6" display="http://mef.ru/upload/Tarif/2024_Tiva Постановление 70 от 20.12.2023_котловые тарифы Тыва.pdf"/>
    <hyperlink ref="X30:X45" r:id="rId7" display="Постановление Службы по тарифам Республики Тыва г.Кызыл №14 от 10.06.2024г."/>
    <hyperlink ref="X46:X47" r:id="rId8" display="Приказ ФАС России от 31.10.2023 N 786/23"/>
    <hyperlink ref="X48" r:id="rId9"/>
    <hyperlink ref="X50:X51" r:id="rId10" display="Приказ ФАС №785/23 от 31.10.2023г."/>
  </hyperlinks>
  <pageMargins left="0.25" right="0.25" top="0.75" bottom="0.75" header="0.3" footer="0.3"/>
  <pageSetup paperSize="9" scale="88" orientation="portrait" r:id="rId11"/>
  <legacy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Тыва.</vt:lpstr>
      <vt:lpstr>Тыва.!Область_печати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Lev.Sorokin@evraz.com</dc:creator>
  <cp:lastModifiedBy>Alex</cp:lastModifiedBy>
  <dcterms:created xsi:type="dcterms:W3CDTF">2025-01-10T03:02:21Z</dcterms:created>
  <dcterms:modified xsi:type="dcterms:W3CDTF">2025-01-10T04:37:27Z</dcterms:modified>
</cp:coreProperties>
</file>