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440" windowHeight="13095" activeTab="0"/>
  </bookViews>
  <sheets>
    <sheet name="Заголовок" sheetId="1" r:id="rId1"/>
    <sheet name="Приложение №1" sheetId="2" r:id="rId2"/>
    <sheet name="Приложение №3" sheetId="3" r:id="rId3"/>
    <sheet name="Приложение №5" sheetId="4" r:id="rId4"/>
  </sheets>
  <definedNames>
    <definedName name="TABLE" localSheetId="2">'Приложение №3'!$A$8:$F$44</definedName>
    <definedName name="TABLE" localSheetId="3">'Приложение №5'!$A$7:$F$44</definedName>
    <definedName name="_xlnm.Print_Titles" localSheetId="2">'Приложение №3'!$8:$8</definedName>
    <definedName name="_xlnm.Print_Titles" localSheetId="3">'Приложение №5'!$7:$8</definedName>
    <definedName name="_xlnm.Print_Area" localSheetId="0">'Заголовок'!$A$1:$B$31</definedName>
    <definedName name="_xlnm.Print_Area" localSheetId="2">'Приложение №3'!$A$1:$F$108</definedName>
    <definedName name="_xlnm.Print_Area" localSheetId="3">'Приложение №5'!$A$1:$I$45</definedName>
  </definedNames>
  <calcPr fullCalcOnLoad="1"/>
</workbook>
</file>

<file path=xl/sharedStrings.xml><?xml version="1.0" encoding="utf-8"?>
<sst xmlns="http://schemas.openxmlformats.org/spreadsheetml/2006/main" count="376" uniqueCount="193">
  <si>
    <t>Наименование показателей</t>
  </si>
  <si>
    <t>Единица измерения</t>
  </si>
  <si>
    <t>1.</t>
  </si>
  <si>
    <t>1.1.</t>
  </si>
  <si>
    <t>тыс. рублей</t>
  </si>
  <si>
    <t>1.2.</t>
  </si>
  <si>
    <t>1.3.</t>
  </si>
  <si>
    <t>Чистая прибыль (убыток)</t>
  </si>
  <si>
    <t>2.</t>
  </si>
  <si>
    <t>2.1.</t>
  </si>
  <si>
    <t>процент</t>
  </si>
  <si>
    <t>3.</t>
  </si>
  <si>
    <t>3.1.</t>
  </si>
  <si>
    <t>3.2.</t>
  </si>
  <si>
    <t>тыс. кВт·ч</t>
  </si>
  <si>
    <t>4.</t>
  </si>
  <si>
    <t>5.</t>
  </si>
  <si>
    <t>Среднесписочная численность персонала</t>
  </si>
  <si>
    <t>человек</t>
  </si>
  <si>
    <t>Среднемесячная заработная плата на одного работника</t>
  </si>
  <si>
    <t>тыс. рублей на человека</t>
  </si>
  <si>
    <t>Реквизиты отраслевого тарифного соглашения (дата утверждения, срок действия)</t>
  </si>
  <si>
    <t>№ 
п/п</t>
  </si>
  <si>
    <t>Предложения 
на расчетный период регулирования</t>
  </si>
  <si>
    <t>Фактические показатели 
за год, предшествующий базовому периоду</t>
  </si>
  <si>
    <t>в том числе:</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</si>
  <si>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</si>
  <si>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</si>
  <si>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Показатели, утвержденные 
на базовый период *</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</si>
  <si>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</si>
  <si>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</si>
  <si>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</si>
  <si>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</si>
  <si>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</si>
  <si>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</si>
  <si>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</si>
  <si>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</si>
  <si>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1.1.1.А.</t>
  </si>
  <si>
    <t>1.1.1.Б.</t>
  </si>
  <si>
    <t>1.1.2.</t>
  </si>
  <si>
    <t>1.1.2.А.</t>
  </si>
  <si>
    <t>1.1.2.Б.</t>
  </si>
  <si>
    <t>1.1.3.</t>
  </si>
  <si>
    <t>1.1.3.А.</t>
  </si>
  <si>
    <t>1.1.3.Б.</t>
  </si>
  <si>
    <t>1.1.4.</t>
  </si>
  <si>
    <t>1.1.4.А.</t>
  </si>
  <si>
    <t>1.1.4.Б.</t>
  </si>
  <si>
    <t>1.1.5.</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</si>
  <si>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</si>
  <si>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</si>
  <si>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</si>
  <si>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</si>
  <si>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</si>
  <si>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</si>
  <si>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</si>
  <si>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</si>
  <si>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</si>
  <si>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</si>
  <si>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</si>
  <si>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</si>
  <si>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</si>
  <si>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</si>
  <si>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с населением и приравненными к нему категориями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</si>
  <si>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</si>
  <si>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</si>
  <si>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тыс. штук</t>
  </si>
  <si>
    <t>2.3.</t>
  </si>
  <si>
    <t>с сетевыми организациями, приобретающими электрическую энергию в целях компенсации потерь электрической энергии в сетях</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</si>
  <si>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</si>
  <si>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</si>
  <si>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</si>
  <si>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Необходимая валовая выручка гарантирующего поставщика</t>
  </si>
  <si>
    <t>6.</t>
  </si>
  <si>
    <t>6.1.</t>
  </si>
  <si>
    <t>6.2.</t>
  </si>
  <si>
    <t>6.3.</t>
  </si>
  <si>
    <t>7.</t>
  </si>
  <si>
    <t>Проценты по обслуживанию кредитов</t>
  </si>
  <si>
    <t>8.</t>
  </si>
  <si>
    <t>Резерв по сомнительным долгам</t>
  </si>
  <si>
    <t>9.</t>
  </si>
  <si>
    <t>Необходимые расходы из прибыли</t>
  </si>
  <si>
    <t>10.</t>
  </si>
  <si>
    <t>11.</t>
  </si>
  <si>
    <t>12.</t>
  </si>
  <si>
    <t>Реквизиты инвестиционной программы (кем утверждена, дата утверждения, номер приказа или решения, электронный адрес размещения)</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</si>
  <si>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</si>
  <si>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</si>
  <si>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</si>
  <si>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</si>
  <si>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население, проживающее 
в сельских населенных пунктах</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</si>
  <si>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</si>
  <si>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Объемы полезного отпуска электрической энергии - всего**</t>
  </si>
  <si>
    <t>Количество обслуживаемых договоров - всего **</t>
  </si>
  <si>
    <t>Количество точек учета по обслуживаемым договорам - всего **</t>
  </si>
  <si>
    <t>Количество точек подключения**</t>
  </si>
  <si>
    <r>
      <t>____</t>
    </r>
    <r>
      <rPr>
        <sz val="10"/>
        <rFont val="Times New Roman"/>
        <family val="1"/>
      </rPr>
      <t>**</t>
    </r>
    <r>
      <rPr>
        <sz val="10"/>
        <color indexed="9"/>
        <rFont val="Times New Roman"/>
        <family val="1"/>
      </rPr>
      <t>_</t>
    </r>
    <r>
      <rPr>
        <sz val="10"/>
        <rFont val="Times New Roman"/>
        <family val="1"/>
      </rPr>
      <t>Данные предоставляются дирекцией по сбыту</t>
    </r>
  </si>
  <si>
    <r>
      <t>___</t>
    </r>
    <r>
      <rPr>
        <sz val="10"/>
        <rFont val="Times New Roman"/>
        <family val="1"/>
      </rPr>
      <t>***</t>
    </r>
    <r>
      <rPr>
        <sz val="10"/>
        <color indexed="9"/>
        <rFont val="Times New Roman"/>
        <family val="1"/>
      </rPr>
      <t>_</t>
    </r>
    <r>
      <rPr>
        <sz val="10"/>
        <rFont val="Times New Roman"/>
        <family val="1"/>
      </rPr>
      <t>Данные предоставляются дирекцией по сбыту</t>
    </r>
  </si>
  <si>
    <t>Показатели численности персонала и фонда оплаты труда по регулируемым видам деятельности***</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</si>
  <si>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</si>
  <si>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</si>
  <si>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</si>
  <si>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</si>
  <si>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</si>
  <si>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</si>
  <si>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</si>
  <si>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</si>
  <si>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</si>
  <si>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</si>
  <si>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</si>
  <si>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</si>
  <si>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</si>
  <si>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</si>
  <si>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</si>
  <si>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</si>
  <si>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</si>
  <si>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</si>
  <si>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</si>
  <si>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</si>
  <si>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</si>
  <si>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</si>
  <si>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</si>
  <si>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</si>
  <si>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</si>
  <si>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</si>
  <si>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</si>
  <si>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</si>
  <si>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</si>
  <si>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</si>
  <si>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</si>
  <si>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</si>
  <si>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</si>
  <si>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</si>
  <si>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</si>
  <si>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</si>
  <si>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</si>
  <si>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</si>
  <si>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</si>
  <si>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</si>
  <si>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</si>
  <si>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</si>
  <si>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</si>
  <si>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</si>
  <si>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</si>
  <si>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</si>
  <si>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</si>
  <si>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</si>
  <si>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</si>
  <si>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</si>
  <si>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</si>
  <si>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</si>
  <si>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</si>
  <si>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</si>
  <si>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</si>
  <si>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</si>
  <si>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Приложение № 1</t>
  </si>
  <si>
    <t>Раздел 1. Информация об организации</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</si>
  <si>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</si>
  <si>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</si>
  <si>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</si>
  <si>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</si>
  <si>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</si>
  <si>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</si>
  <si>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</si>
  <si>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</si>
  <si>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t>
  </si>
  <si>
    <t>(в ред. Постановления Правительства РФ</t>
  </si>
  <si>
    <t>от 09.08.2014 № 787)</t>
  </si>
  <si>
    <t>(форма)</t>
  </si>
  <si>
    <t>ПРЕДЛОЖЕНИЕ</t>
  </si>
  <si>
    <t>Общество с ограниченной ответственностью «Металлэнергофинанс»</t>
  </si>
  <si>
    <t>(полное и сокращенное наименование юридического лица)</t>
  </si>
  <si>
    <t>ООО «Металлэнергофинанс»</t>
  </si>
  <si>
    <t xml:space="preserve"> субъектами оптового и розничных </t>
  </si>
  <si>
    <t>к стандартам раскрытия информации</t>
  </si>
  <si>
    <t>рынков электрической энергии</t>
  </si>
  <si>
    <t xml:space="preserve">                                       (расчетный период регулирования)</t>
  </si>
  <si>
    <t>к предложению о размере цен</t>
  </si>
  <si>
    <t xml:space="preserve">(тарифов), долгосрочных </t>
  </si>
  <si>
    <t>параметров регулирования</t>
  </si>
  <si>
    <t xml:space="preserve">Полное наименование </t>
  </si>
  <si>
    <t xml:space="preserve"> Общество с ограниченной ответственностью «Металлэнергофинанс»</t>
  </si>
  <si>
    <t xml:space="preserve">Сокращенное наименование  </t>
  </si>
  <si>
    <t>Кемеровская область, г.Новокузнецк</t>
  </si>
  <si>
    <t>Кемеровская область, г.Новокузнецк, ул. Рудокопровая, д. 4</t>
  </si>
  <si>
    <t>Головко Дмитрий Сергеевич</t>
  </si>
  <si>
    <t>mef_nk@evraz.com</t>
  </si>
  <si>
    <t>(495) 729-50-71, (3843) 357-647</t>
  </si>
  <si>
    <t>(495) 729-50-77, (3843) 357-504</t>
  </si>
  <si>
    <t>Рентабельность продаж (величина прибыли от продаж в каждом рублей выручки)</t>
  </si>
  <si>
    <t xml:space="preserve">о размере сбытовой надбавки </t>
  </si>
  <si>
    <r>
      <t xml:space="preserve"> на</t>
    </r>
    <r>
      <rPr>
        <u val="single"/>
        <sz val="13"/>
        <rFont val="Times New Roman"/>
        <family val="1"/>
      </rPr>
      <t xml:space="preserve">              2017                </t>
    </r>
    <r>
      <rPr>
        <sz val="13"/>
        <rFont val="Times New Roman"/>
        <family val="1"/>
      </rPr>
      <t xml:space="preserve"> год</t>
    </r>
  </si>
</sst>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_-* #,##0.000_р_._-;\-* #,##0.000_р_._-;_-* &quot;-&quot;??_р_._-;_-@_-"/>
    <numFmt numFmtId="172" formatCode="_-* #,##0.0000_р_._-;\-* #,##0.0000_р_._-;_-* &quot;-&quot;??_р_._-;_-@_-"/>
    <numFmt numFmtId="173" formatCode="_-* #,##0.00000_р_._-;\-* #,##0.00000_р_._-;_-* &quot;-&quot;??_р_._-;_-@_-"/>
    <numFmt numFmtId="174" formatCode="_-* #,##0.0_р_._-;\-* #,##0.0_р_._-;_-* &quot;-&quot;??_р_._-;_-@_-"/>
    <numFmt numFmtId="175" formatCode="_-* #,##0_р_._-;\-* #,##0_р_._-;_-* &quot;-&quot;??_р_._-;_-@_-"/>
    <numFmt numFmtId="176" formatCode="_-* #,##0.00_р_._-;\-\ #,##0.00_р_._-;_-* &quot;-&quot;??_р_._-;_-@_-"/>
  </numFmts>
  <fonts count="34">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11"/>
      <name val="Times New Roman"/>
      <family val="1"/>
    </font>
    <font>
      <vertAlign val="superscript"/>
      <sz val="11"/>
      <color indexed="8"/>
      <name val="Times New Roman"/>
      <family val="1"/>
    </font>
    <font>
      <sz val="9"/>
      <name val="Times New Roman"/>
      <family val="1"/>
    </font>
    <font>
      <b/>
      <sz val="13"/>
      <name val="Times New Roman"/>
      <family val="1"/>
    </font>
    <font>
      <sz val="1"/>
      <name val="Times New Roman"/>
      <family val="1"/>
    </font>
    <font>
      <u val="single"/>
      <sz val="13"/>
      <name val="Times New Roman"/>
      <family val="1"/>
    </font>
    <font>
      <u val="single"/>
      <sz val="10"/>
      <color indexed="12"/>
      <name val="Arial Cyr"/>
      <family val="0"/>
    </font>
    <font>
      <sz val="10"/>
      <color indexed="12"/>
      <name val="Arial Cyr"/>
      <family val="0"/>
    </font>
    <font>
      <u val="single"/>
      <sz val="10"/>
      <color theme="10"/>
      <name val="Arial Cyr"/>
      <family val="0"/>
    </font>
    <font>
      <sz val="10"/>
      <color theme="10"/>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76">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2" fillId="0" borderId="0" xfId="0" applyFont="1" applyAlignment="1">
      <alignment wrapText="1"/>
    </xf>
    <xf numFmtId="0" fontId="1" fillId="0" borderId="0" xfId="0" applyFont="1" applyAlignment="1">
      <alignment vertical="top"/>
    </xf>
    <xf numFmtId="0" fontId="1" fillId="0" borderId="0" xfId="0" applyFont="1" applyAlignment="1">
      <alignment/>
    </xf>
    <xf numFmtId="0" fontId="3" fillId="0" borderId="0" xfId="0" applyFont="1" applyAlignment="1">
      <alignment/>
    </xf>
    <xf numFmtId="0" fontId="2" fillId="0" borderId="0" xfId="0" applyFont="1" applyAlignment="1">
      <alignment/>
    </xf>
    <xf numFmtId="0" fontId="23" fillId="0" borderId="10" xfId="53" applyFont="1" applyBorder="1" applyAlignment="1">
      <alignment horizontal="center" vertical="center" wrapText="1"/>
      <protection/>
    </xf>
    <xf numFmtId="0" fontId="23" fillId="0" borderId="11" xfId="53" applyFont="1" applyBorder="1" applyAlignment="1">
      <alignment horizontal="center" vertical="center" wrapText="1"/>
      <protection/>
    </xf>
    <xf numFmtId="0" fontId="24" fillId="0" borderId="0" xfId="0" applyFont="1" applyAlignment="1">
      <alignment horizontal="center" vertical="center" wrapText="1"/>
    </xf>
    <xf numFmtId="0" fontId="24" fillId="0" borderId="0" xfId="0" applyFont="1" applyAlignment="1">
      <alignment vertical="top"/>
    </xf>
    <xf numFmtId="0" fontId="23" fillId="0" borderId="0" xfId="53" applyFont="1" applyBorder="1" applyAlignment="1">
      <alignment horizontal="center" vertical="top" wrapText="1"/>
      <protection/>
    </xf>
    <xf numFmtId="0" fontId="23" fillId="0" borderId="0" xfId="53" applyFont="1" applyBorder="1" applyAlignment="1">
      <alignment horizontal="left" vertical="top" wrapText="1"/>
      <protection/>
    </xf>
    <xf numFmtId="0" fontId="23" fillId="0" borderId="0" xfId="53" applyFont="1" applyBorder="1" applyAlignment="1">
      <alignment horizontal="center" vertical="top"/>
      <protection/>
    </xf>
    <xf numFmtId="0" fontId="23" fillId="0" borderId="12" xfId="53" applyFont="1" applyBorder="1" applyAlignment="1">
      <alignment horizontal="center" vertical="top" wrapText="1"/>
      <protection/>
    </xf>
    <xf numFmtId="0" fontId="23" fillId="0" borderId="12" xfId="53" applyFont="1" applyBorder="1" applyAlignment="1">
      <alignment horizontal="left" vertical="top" wrapText="1"/>
      <protection/>
    </xf>
    <xf numFmtId="0" fontId="23" fillId="0" borderId="12" xfId="53" applyFont="1" applyBorder="1" applyAlignment="1">
      <alignment horizontal="center" vertical="top"/>
      <protection/>
    </xf>
    <xf numFmtId="0" fontId="2" fillId="0" borderId="0" xfId="0" applyFont="1" applyAlignment="1">
      <alignment horizontal="left" vertical="center" indent="15"/>
    </xf>
    <xf numFmtId="0" fontId="4"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right" vertical="center"/>
    </xf>
    <xf numFmtId="0" fontId="4" fillId="0" borderId="0" xfId="0" applyFont="1" applyAlignment="1">
      <alignment vertical="center" wrapText="1"/>
    </xf>
    <xf numFmtId="0" fontId="2" fillId="0" borderId="0" xfId="0" applyFont="1" applyAlignment="1">
      <alignment horizontal="center" vertical="center" wrapText="1"/>
    </xf>
    <xf numFmtId="0" fontId="28" fillId="0" borderId="0" xfId="0" applyFont="1" applyAlignment="1">
      <alignment vertical="center"/>
    </xf>
    <xf numFmtId="0" fontId="26" fillId="0" borderId="0" xfId="0" applyFont="1" applyAlignment="1">
      <alignment vertical="center"/>
    </xf>
    <xf numFmtId="0" fontId="26" fillId="0" borderId="0" xfId="0" applyFont="1" applyAlignment="1">
      <alignment horizontal="right" vertical="center"/>
    </xf>
    <xf numFmtId="0" fontId="2" fillId="0" borderId="0" xfId="0" applyFont="1" applyAlignment="1">
      <alignment horizontal="left" vertical="center"/>
    </xf>
    <xf numFmtId="0" fontId="26" fillId="0" borderId="0" xfId="0" applyFont="1" applyAlignment="1">
      <alignment horizontal="left" vertical="center"/>
    </xf>
    <xf numFmtId="49" fontId="1" fillId="0" borderId="0" xfId="0" applyNumberFormat="1" applyFont="1" applyAlignment="1">
      <alignment horizontal="left"/>
    </xf>
    <xf numFmtId="0" fontId="33" fillId="0" borderId="0" xfId="42" applyFont="1" applyAlignment="1">
      <alignment/>
    </xf>
    <xf numFmtId="2" fontId="23" fillId="0" borderId="0" xfId="53" applyNumberFormat="1" applyFont="1" applyBorder="1" applyAlignment="1">
      <alignment horizontal="center" vertical="top"/>
      <protection/>
    </xf>
    <xf numFmtId="2" fontId="23" fillId="0" borderId="12" xfId="53" applyNumberFormat="1" applyFont="1" applyBorder="1" applyAlignment="1">
      <alignment horizontal="center" vertical="top"/>
      <protection/>
    </xf>
    <xf numFmtId="2" fontId="2" fillId="0" borderId="0" xfId="0" applyNumberFormat="1" applyFont="1" applyAlignment="1">
      <alignment/>
    </xf>
    <xf numFmtId="43" fontId="1" fillId="0" borderId="0" xfId="0" applyNumberFormat="1" applyFont="1" applyAlignment="1">
      <alignment/>
    </xf>
    <xf numFmtId="43" fontId="1" fillId="0" borderId="0" xfId="0" applyNumberFormat="1" applyFont="1" applyAlignment="1">
      <alignment vertical="top"/>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22" fillId="0" borderId="10" xfId="53" applyFont="1" applyBorder="1" applyAlignment="1">
      <alignment horizontal="center" vertical="top" wrapText="1"/>
      <protection/>
    </xf>
    <xf numFmtId="0" fontId="22" fillId="0" borderId="10" xfId="53" applyFont="1" applyBorder="1" applyAlignment="1">
      <alignment horizontal="left" vertical="top" wrapText="1"/>
      <protection/>
    </xf>
    <xf numFmtId="43" fontId="1" fillId="0" borderId="10" xfId="60" applyFont="1" applyBorder="1" applyAlignment="1">
      <alignment horizontal="center" vertical="top"/>
    </xf>
    <xf numFmtId="43" fontId="1" fillId="0" borderId="10" xfId="60" applyFont="1" applyFill="1" applyBorder="1" applyAlignment="1">
      <alignment horizontal="center" vertical="top"/>
    </xf>
    <xf numFmtId="171" fontId="1" fillId="0" borderId="10" xfId="60" applyNumberFormat="1" applyFont="1" applyFill="1" applyBorder="1" applyAlignment="1">
      <alignment horizontal="center" vertical="top"/>
    </xf>
    <xf numFmtId="171" fontId="1" fillId="0" borderId="10" xfId="60" applyNumberFormat="1" applyFont="1" applyBorder="1" applyAlignment="1">
      <alignment horizontal="center" vertical="top"/>
    </xf>
    <xf numFmtId="175" fontId="1" fillId="0" borderId="10" xfId="60" applyNumberFormat="1" applyFont="1" applyBorder="1" applyAlignment="1">
      <alignment horizontal="center" vertical="top"/>
    </xf>
    <xf numFmtId="175" fontId="1" fillId="24" borderId="10" xfId="60" applyNumberFormat="1" applyFont="1" applyFill="1" applyBorder="1" applyAlignment="1">
      <alignment horizontal="center" vertical="top"/>
    </xf>
    <xf numFmtId="0" fontId="22" fillId="24" borderId="10" xfId="53" applyFont="1" applyFill="1" applyBorder="1" applyAlignment="1">
      <alignment horizontal="center" vertical="top" wrapText="1"/>
      <protection/>
    </xf>
    <xf numFmtId="0" fontId="22" fillId="24" borderId="10" xfId="53" applyFont="1" applyFill="1" applyBorder="1" applyAlignment="1">
      <alignment horizontal="left" vertical="top" wrapText="1"/>
      <protection/>
    </xf>
    <xf numFmtId="43" fontId="1" fillId="24" borderId="10" xfId="60" applyFont="1" applyFill="1" applyBorder="1" applyAlignment="1">
      <alignment horizontal="center" vertical="top"/>
    </xf>
    <xf numFmtId="0" fontId="1" fillId="0" borderId="10" xfId="0" applyFont="1" applyBorder="1" applyAlignment="1">
      <alignment horizontal="center" vertical="top"/>
    </xf>
    <xf numFmtId="0" fontId="1" fillId="24" borderId="10" xfId="0" applyFont="1" applyFill="1" applyBorder="1" applyAlignment="1">
      <alignment horizontal="center" vertical="top"/>
    </xf>
    <xf numFmtId="10" fontId="1" fillId="24" borderId="10" xfId="57" applyNumberFormat="1" applyFont="1" applyFill="1" applyBorder="1" applyAlignment="1">
      <alignment horizontal="center" vertical="top"/>
    </xf>
    <xf numFmtId="176" fontId="1" fillId="24" borderId="10" xfId="60" applyNumberFormat="1" applyFont="1" applyFill="1" applyBorder="1" applyAlignment="1">
      <alignment horizontal="center" vertical="top"/>
    </xf>
    <xf numFmtId="0" fontId="1" fillId="0" borderId="0" xfId="0" applyFont="1" applyAlignment="1">
      <alignment horizontal="right" vertical="center"/>
    </xf>
    <xf numFmtId="0" fontId="27" fillId="0" borderId="0" xfId="0" applyFont="1" applyAlignment="1">
      <alignment horizontal="center" vertical="center"/>
    </xf>
    <xf numFmtId="0" fontId="2" fillId="0" borderId="0" xfId="0" applyFont="1" applyAlignment="1">
      <alignment horizontal="center" vertical="center" wrapText="1"/>
    </xf>
    <xf numFmtId="0" fontId="1" fillId="0" borderId="12" xfId="0" applyFont="1" applyBorder="1" applyAlignment="1">
      <alignment horizontal="left"/>
    </xf>
    <xf numFmtId="0" fontId="2"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left" wrapText="1"/>
    </xf>
    <xf numFmtId="0" fontId="4" fillId="0" borderId="0" xfId="0" applyFont="1" applyAlignment="1">
      <alignment horizontal="center" wrapText="1"/>
    </xf>
    <xf numFmtId="0" fontId="4" fillId="0" borderId="0" xfId="0" applyFont="1" applyAlignment="1">
      <alignment horizontal="center"/>
    </xf>
    <xf numFmtId="0" fontId="2" fillId="0" borderId="0" xfId="0" applyFont="1" applyAlignment="1">
      <alignment horizontal="left" wrapText="1" indent="3"/>
    </xf>
    <xf numFmtId="0" fontId="23" fillId="0" borderId="16" xfId="53" applyFont="1" applyBorder="1" applyAlignment="1">
      <alignment horizontal="center" vertical="center" wrapText="1"/>
      <protection/>
    </xf>
    <xf numFmtId="0" fontId="23" fillId="0" borderId="10" xfId="53" applyFont="1" applyBorder="1" applyAlignment="1">
      <alignment horizontal="center" vertical="center" wrapText="1"/>
      <protection/>
    </xf>
    <xf numFmtId="0" fontId="23" fillId="0" borderId="11" xfId="53" applyFont="1" applyBorder="1" applyAlignment="1">
      <alignment horizontal="center" vertical="center" wrapText="1"/>
      <protection/>
    </xf>
    <xf numFmtId="0" fontId="23" fillId="0" borderId="10" xfId="53" applyFont="1" applyBorder="1" applyAlignment="1">
      <alignment horizontal="center" vertical="top" wrapText="1"/>
      <protection/>
    </xf>
    <xf numFmtId="0" fontId="23" fillId="0" borderId="10" xfId="53" applyFont="1" applyBorder="1" applyAlignment="1">
      <alignment horizontal="left" vertical="top" wrapText="1"/>
      <protection/>
    </xf>
    <xf numFmtId="0" fontId="23" fillId="0" borderId="10" xfId="53" applyFont="1" applyBorder="1" applyAlignment="1">
      <alignment horizontal="center" vertical="top"/>
      <protection/>
    </xf>
    <xf numFmtId="2" fontId="23" fillId="24" borderId="10" xfId="53" applyNumberFormat="1" applyFont="1" applyFill="1" applyBorder="1" applyAlignment="1">
      <alignment horizontal="center" vertical="top"/>
      <protection/>
    </xf>
    <xf numFmtId="2" fontId="23" fillId="0" borderId="10" xfId="53" applyNumberFormat="1" applyFont="1" applyBorder="1" applyAlignment="1">
      <alignment horizontal="center" vertical="top"/>
      <protection/>
    </xf>
    <xf numFmtId="2" fontId="23" fillId="0" borderId="10" xfId="53" applyNumberFormat="1" applyFont="1" applyFill="1" applyBorder="1" applyAlignment="1">
      <alignment horizontal="center" vertical="top"/>
      <protection/>
    </xf>
    <xf numFmtId="10" fontId="23" fillId="24" borderId="10" xfId="57" applyNumberFormat="1" applyFont="1" applyFill="1" applyBorder="1" applyAlignment="1">
      <alignment horizontal="center" vertical="top"/>
    </xf>
    <xf numFmtId="10" fontId="23" fillId="0" borderId="10" xfId="57" applyNumberFormat="1" applyFont="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ef_nk@evraz.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9"/>
  <sheetViews>
    <sheetView tabSelected="1" view="pageBreakPreview" zoomScaleSheetLayoutView="100" zoomScalePageLayoutView="0" workbookViewId="0" topLeftCell="A1">
      <selection activeCell="A14" sqref="A14:B14"/>
    </sheetView>
  </sheetViews>
  <sheetFormatPr defaultColWidth="9.00390625" defaultRowHeight="12.75"/>
  <cols>
    <col min="1" max="1" width="71.875" style="0" customWidth="1"/>
    <col min="2" max="2" width="35.625" style="0" customWidth="1"/>
    <col min="3" max="3" width="29.125" style="0" customWidth="1"/>
  </cols>
  <sheetData>
    <row r="1" ht="12.75">
      <c r="B1" s="27" t="s">
        <v>166</v>
      </c>
    </row>
    <row r="2" ht="12.75">
      <c r="B2" s="27" t="s">
        <v>175</v>
      </c>
    </row>
    <row r="3" ht="12.75">
      <c r="B3" s="27" t="s">
        <v>174</v>
      </c>
    </row>
    <row r="4" ht="12.75">
      <c r="B4" s="28" t="s">
        <v>176</v>
      </c>
    </row>
    <row r="5" ht="12.75">
      <c r="B5" s="28"/>
    </row>
    <row r="6" spans="1:2" ht="12.75">
      <c r="A6" s="26"/>
      <c r="B6" s="27" t="s">
        <v>167</v>
      </c>
    </row>
    <row r="7" spans="1:2" ht="12.75">
      <c r="A7" s="25"/>
      <c r="B7" s="25" t="s">
        <v>168</v>
      </c>
    </row>
    <row r="8" spans="1:2" ht="12.75">
      <c r="A8" s="25"/>
      <c r="B8" s="25"/>
    </row>
    <row r="9" spans="1:2" ht="15.75">
      <c r="A9" s="54" t="s">
        <v>169</v>
      </c>
      <c r="B9" s="54"/>
    </row>
    <row r="10" spans="1:2" ht="15.75">
      <c r="A10" s="21"/>
      <c r="B10" s="21"/>
    </row>
    <row r="11" spans="1:2" ht="33" customHeight="1">
      <c r="A11" s="55" t="s">
        <v>170</v>
      </c>
      <c r="B11" s="55"/>
    </row>
    <row r="12" spans="1:2" ht="31.5" customHeight="1">
      <c r="A12" s="55" t="s">
        <v>191</v>
      </c>
      <c r="B12" s="55"/>
    </row>
    <row r="13" spans="1:3" ht="16.5">
      <c r="A13" s="59" t="s">
        <v>192</v>
      </c>
      <c r="B13" s="59"/>
      <c r="C13" s="22"/>
    </row>
    <row r="14" spans="1:3" ht="12.75">
      <c r="A14" s="56" t="s">
        <v>177</v>
      </c>
      <c r="B14" s="56"/>
      <c r="C14" s="23"/>
    </row>
    <row r="15" spans="1:2" ht="27" customHeight="1">
      <c r="A15" s="57" t="s">
        <v>171</v>
      </c>
      <c r="B15" s="57"/>
    </row>
    <row r="16" spans="1:2" ht="12.75">
      <c r="A16" s="58" t="s">
        <v>172</v>
      </c>
      <c r="B16" s="58"/>
    </row>
    <row r="17" spans="1:2" ht="35.25" customHeight="1">
      <c r="A17" s="57" t="s">
        <v>173</v>
      </c>
      <c r="B17" s="57"/>
    </row>
    <row r="18" ht="12.75">
      <c r="A18" s="24"/>
    </row>
    <row r="19" ht="15.75">
      <c r="A19" s="20"/>
    </row>
  </sheetData>
  <sheetProtection/>
  <mergeCells count="8">
    <mergeCell ref="A9:B9"/>
    <mergeCell ref="A11:B11"/>
    <mergeCell ref="A12:B12"/>
    <mergeCell ref="A14:B14"/>
    <mergeCell ref="A17:B17"/>
    <mergeCell ref="A16:B16"/>
    <mergeCell ref="A15:B15"/>
    <mergeCell ref="A13:B13"/>
  </mergeCells>
  <printOptions/>
  <pageMargins left="0.7" right="0.7" top="0.75" bottom="0.75" header="0.3" footer="0.3"/>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K30"/>
  <sheetViews>
    <sheetView view="pageBreakPreview" zoomScaleSheetLayoutView="100" zoomScalePageLayoutView="0" workbookViewId="0" topLeftCell="A1">
      <selection activeCell="B39" sqref="B39"/>
    </sheetView>
  </sheetViews>
  <sheetFormatPr defaultColWidth="9.00390625" defaultRowHeight="12.75"/>
  <cols>
    <col min="1" max="1" width="31.875" style="0" customWidth="1"/>
    <col min="2" max="2" width="14.25390625" style="0" bestFit="1" customWidth="1"/>
  </cols>
  <sheetData>
    <row r="1" spans="1:9" ht="12.75">
      <c r="A1" s="18"/>
      <c r="I1" t="s">
        <v>156</v>
      </c>
    </row>
    <row r="2" spans="1:9" ht="12.75">
      <c r="A2" s="18"/>
      <c r="I2" t="s">
        <v>178</v>
      </c>
    </row>
    <row r="3" spans="1:9" ht="12.75">
      <c r="A3" s="18"/>
      <c r="I3" t="s">
        <v>179</v>
      </c>
    </row>
    <row r="4" spans="1:9" ht="12.75">
      <c r="A4" s="18"/>
      <c r="I4" t="s">
        <v>180</v>
      </c>
    </row>
    <row r="5" ht="12.75">
      <c r="A5" s="18"/>
    </row>
    <row r="6" ht="12.75">
      <c r="A6" s="18"/>
    </row>
    <row r="7" spans="1:11" ht="16.5">
      <c r="A7" s="60" t="s">
        <v>157</v>
      </c>
      <c r="B7" s="60"/>
      <c r="C7" s="60"/>
      <c r="D7" s="60"/>
      <c r="E7" s="60"/>
      <c r="F7" s="60"/>
      <c r="G7" s="60"/>
      <c r="H7" s="60"/>
      <c r="I7" s="60"/>
      <c r="J7" s="60"/>
      <c r="K7" s="60"/>
    </row>
    <row r="8" ht="16.5">
      <c r="A8" s="19"/>
    </row>
    <row r="9" ht="16.5">
      <c r="A9" s="19"/>
    </row>
    <row r="10" ht="16.5">
      <c r="A10" s="19"/>
    </row>
    <row r="11" spans="1:11" ht="15.75">
      <c r="A11" s="20" t="s">
        <v>181</v>
      </c>
      <c r="B11" s="1" t="s">
        <v>182</v>
      </c>
      <c r="C11" s="1"/>
      <c r="D11" s="1"/>
      <c r="E11" s="1"/>
      <c r="F11" s="1"/>
      <c r="G11" s="1"/>
      <c r="H11" s="1"/>
      <c r="I11" s="1"/>
      <c r="J11" s="1"/>
      <c r="K11" s="1"/>
    </row>
    <row r="12" spans="1:11" ht="15.75">
      <c r="A12" s="20"/>
      <c r="B12" s="1"/>
      <c r="C12" s="1"/>
      <c r="D12" s="1"/>
      <c r="E12" s="1"/>
      <c r="F12" s="1"/>
      <c r="G12" s="1"/>
      <c r="H12" s="1"/>
      <c r="I12" s="1"/>
      <c r="J12" s="1"/>
      <c r="K12" s="1"/>
    </row>
    <row r="13" spans="1:11" ht="15.75">
      <c r="A13" s="20" t="s">
        <v>183</v>
      </c>
      <c r="B13" s="1" t="s">
        <v>173</v>
      </c>
      <c r="C13" s="1"/>
      <c r="D13" s="1"/>
      <c r="E13" s="1"/>
      <c r="F13" s="1"/>
      <c r="G13" s="1"/>
      <c r="H13" s="1"/>
      <c r="I13" s="1"/>
      <c r="J13" s="1"/>
      <c r="K13" s="1"/>
    </row>
    <row r="14" spans="1:11" ht="15.75">
      <c r="A14" s="20"/>
      <c r="B14" s="1"/>
      <c r="C14" s="1"/>
      <c r="D14" s="1"/>
      <c r="E14" s="1"/>
      <c r="F14" s="1"/>
      <c r="G14" s="1"/>
      <c r="H14" s="1"/>
      <c r="I14" s="1"/>
      <c r="J14" s="1"/>
      <c r="K14" s="1"/>
    </row>
    <row r="15" spans="1:11" ht="15.75">
      <c r="A15" s="20" t="s">
        <v>158</v>
      </c>
      <c r="B15" s="1" t="s">
        <v>184</v>
      </c>
      <c r="C15" s="1"/>
      <c r="D15" s="1"/>
      <c r="E15" s="1"/>
      <c r="F15" s="1"/>
      <c r="G15" s="1"/>
      <c r="H15" s="1"/>
      <c r="I15" s="1"/>
      <c r="J15" s="1"/>
      <c r="K15" s="1"/>
    </row>
    <row r="16" spans="1:11" ht="15.75">
      <c r="A16" s="20"/>
      <c r="B16" s="1"/>
      <c r="C16" s="1"/>
      <c r="D16" s="1"/>
      <c r="E16" s="1"/>
      <c r="F16" s="1"/>
      <c r="G16" s="1"/>
      <c r="H16" s="1"/>
      <c r="I16" s="1"/>
      <c r="J16" s="1"/>
      <c r="K16" s="1"/>
    </row>
    <row r="17" spans="1:11" ht="15.75">
      <c r="A17" s="20" t="s">
        <v>159</v>
      </c>
      <c r="B17" s="1" t="s">
        <v>185</v>
      </c>
      <c r="C17" s="1"/>
      <c r="D17" s="1"/>
      <c r="E17" s="1"/>
      <c r="F17" s="1"/>
      <c r="G17" s="1"/>
      <c r="H17" s="1"/>
      <c r="I17" s="1"/>
      <c r="J17" s="1"/>
      <c r="K17" s="1"/>
    </row>
    <row r="18" spans="1:11" ht="15.75">
      <c r="A18" s="20"/>
      <c r="B18" s="1"/>
      <c r="C18" s="1"/>
      <c r="D18" s="1"/>
      <c r="E18" s="1"/>
      <c r="F18" s="1"/>
      <c r="G18" s="1"/>
      <c r="H18" s="1"/>
      <c r="I18" s="1"/>
      <c r="J18" s="1"/>
      <c r="K18" s="1"/>
    </row>
    <row r="19" spans="1:11" ht="15.75">
      <c r="A19" s="20" t="s">
        <v>160</v>
      </c>
      <c r="B19" s="29">
        <v>4217039402</v>
      </c>
      <c r="C19" s="1"/>
      <c r="D19" s="1"/>
      <c r="E19" s="1"/>
      <c r="F19" s="1"/>
      <c r="G19" s="1"/>
      <c r="H19" s="1"/>
      <c r="I19" s="1"/>
      <c r="J19" s="1"/>
      <c r="K19" s="1"/>
    </row>
    <row r="20" spans="1:11" ht="15.75">
      <c r="A20" s="20"/>
      <c r="B20" s="1"/>
      <c r="C20" s="1"/>
      <c r="D20" s="1"/>
      <c r="E20" s="1"/>
      <c r="F20" s="1"/>
      <c r="G20" s="1"/>
      <c r="H20" s="1"/>
      <c r="I20" s="1"/>
      <c r="J20" s="1"/>
      <c r="K20" s="1"/>
    </row>
    <row r="21" spans="1:11" ht="15.75">
      <c r="A21" s="20" t="s">
        <v>161</v>
      </c>
      <c r="B21" s="29">
        <v>421650001</v>
      </c>
      <c r="C21" s="1"/>
      <c r="D21" s="1"/>
      <c r="E21" s="1"/>
      <c r="F21" s="1"/>
      <c r="G21" s="1"/>
      <c r="H21" s="1"/>
      <c r="I21" s="1"/>
      <c r="J21" s="1"/>
      <c r="K21" s="1"/>
    </row>
    <row r="22" spans="1:11" ht="15.75">
      <c r="A22" s="20"/>
      <c r="B22" s="1"/>
      <c r="C22" s="1"/>
      <c r="D22" s="1"/>
      <c r="E22" s="1"/>
      <c r="F22" s="1"/>
      <c r="G22" s="1"/>
      <c r="H22" s="1"/>
      <c r="I22" s="1"/>
      <c r="J22" s="1"/>
      <c r="K22" s="1"/>
    </row>
    <row r="23" spans="1:11" ht="15.75">
      <c r="A23" s="20" t="s">
        <v>162</v>
      </c>
      <c r="B23" s="1" t="s">
        <v>186</v>
      </c>
      <c r="C23" s="1"/>
      <c r="D23" s="1"/>
      <c r="E23" s="1"/>
      <c r="F23" s="1"/>
      <c r="G23" s="1"/>
      <c r="H23" s="1"/>
      <c r="I23" s="1"/>
      <c r="J23" s="1"/>
      <c r="K23" s="1"/>
    </row>
    <row r="24" spans="1:11" ht="15.75">
      <c r="A24" s="20"/>
      <c r="B24" s="1"/>
      <c r="C24" s="1"/>
      <c r="D24" s="1"/>
      <c r="E24" s="1"/>
      <c r="F24" s="1"/>
      <c r="G24" s="1"/>
      <c r="H24" s="1"/>
      <c r="I24" s="1"/>
      <c r="J24" s="1"/>
      <c r="K24" s="1"/>
    </row>
    <row r="25" spans="1:11" ht="15.75">
      <c r="A25" s="20" t="s">
        <v>163</v>
      </c>
      <c r="B25" s="30" t="s">
        <v>187</v>
      </c>
      <c r="C25" s="1"/>
      <c r="D25" s="1"/>
      <c r="E25" s="1"/>
      <c r="F25" s="1"/>
      <c r="G25" s="1"/>
      <c r="H25" s="1"/>
      <c r="I25" s="1"/>
      <c r="J25" s="1"/>
      <c r="K25" s="1"/>
    </row>
    <row r="26" spans="1:11" ht="15.75">
      <c r="A26" s="20"/>
      <c r="B26" s="1"/>
      <c r="C26" s="1"/>
      <c r="D26" s="1"/>
      <c r="E26" s="1"/>
      <c r="F26" s="1"/>
      <c r="G26" s="1"/>
      <c r="H26" s="1"/>
      <c r="I26" s="1"/>
      <c r="J26" s="1"/>
      <c r="K26" s="1"/>
    </row>
    <row r="27" spans="1:11" ht="15.75" customHeight="1">
      <c r="A27" s="20" t="s">
        <v>164</v>
      </c>
      <c r="B27" s="61" t="s">
        <v>188</v>
      </c>
      <c r="C27" s="61"/>
      <c r="D27" s="61"/>
      <c r="E27" s="61"/>
      <c r="F27" s="1"/>
      <c r="G27" s="1"/>
      <c r="H27" s="1"/>
      <c r="I27" s="1"/>
      <c r="J27" s="1"/>
      <c r="K27" s="1"/>
    </row>
    <row r="28" spans="1:11" ht="15.75">
      <c r="A28" s="20"/>
      <c r="B28" s="1"/>
      <c r="C28" s="1"/>
      <c r="D28" s="1"/>
      <c r="E28" s="1"/>
      <c r="F28" s="1"/>
      <c r="G28" s="1"/>
      <c r="H28" s="1"/>
      <c r="I28" s="1"/>
      <c r="J28" s="1"/>
      <c r="K28" s="1"/>
    </row>
    <row r="29" spans="1:11" ht="15.75">
      <c r="A29" s="20" t="s">
        <v>165</v>
      </c>
      <c r="B29" s="1" t="s">
        <v>189</v>
      </c>
      <c r="C29" s="1"/>
      <c r="D29" s="1"/>
      <c r="E29" s="1"/>
      <c r="F29" s="1"/>
      <c r="G29" s="1"/>
      <c r="H29" s="1"/>
      <c r="I29" s="1"/>
      <c r="J29" s="1"/>
      <c r="K29" s="1"/>
    </row>
    <row r="30" spans="1:11" ht="15.75">
      <c r="A30" s="20"/>
      <c r="B30" s="1"/>
      <c r="C30" s="1"/>
      <c r="D30" s="1"/>
      <c r="E30" s="1"/>
      <c r="F30" s="1"/>
      <c r="G30" s="1"/>
      <c r="H30" s="1"/>
      <c r="I30" s="1"/>
      <c r="J30" s="1"/>
      <c r="K30" s="1"/>
    </row>
  </sheetData>
  <sheetProtection/>
  <mergeCells count="2">
    <mergeCell ref="A7:K7"/>
    <mergeCell ref="B27:E27"/>
  </mergeCells>
  <hyperlinks>
    <hyperlink ref="B25" r:id="rId1" display="mef_nk@evraz.com"/>
  </hyperlinks>
  <printOptions/>
  <pageMargins left="0.7" right="0.7" top="0.75" bottom="0.75"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I108"/>
  <sheetViews>
    <sheetView view="pageBreakPreview" zoomScale="85" zoomScaleSheetLayoutView="85" zoomScalePageLayoutView="0" workbookViewId="0" topLeftCell="A1">
      <selection activeCell="E9" sqref="E9"/>
    </sheetView>
  </sheetViews>
  <sheetFormatPr defaultColWidth="9.00390625" defaultRowHeight="12.75"/>
  <cols>
    <col min="1" max="1" width="9.75390625" style="1" customWidth="1"/>
    <col min="2" max="2" width="28.00390625" style="1" customWidth="1"/>
    <col min="3" max="3" width="12.25390625" style="1" customWidth="1"/>
    <col min="4" max="4" width="27.625" style="1" customWidth="1"/>
    <col min="5" max="5" width="27.375" style="1" customWidth="1"/>
    <col min="6" max="6" width="25.125" style="1" customWidth="1"/>
    <col min="7" max="7" width="19.875" style="1" customWidth="1"/>
    <col min="8" max="8" width="19.625" style="1" customWidth="1"/>
    <col min="9" max="9" width="16.00390625" style="1" customWidth="1"/>
    <col min="10" max="16384" width="9.125" style="1" customWidth="1"/>
  </cols>
  <sheetData>
    <row r="1" ht="54" customHeight="1">
      <c r="F1" s="3" t="s">
        <v>26</v>
      </c>
    </row>
    <row r="5" spans="1:6" ht="16.5">
      <c r="A5" s="62" t="s">
        <v>27</v>
      </c>
      <c r="B5" s="63"/>
      <c r="C5" s="63"/>
      <c r="D5" s="63"/>
      <c r="E5" s="63"/>
      <c r="F5" s="63"/>
    </row>
    <row r="8" spans="1:6" s="2" customFormat="1" ht="47.25">
      <c r="A8" s="36" t="s">
        <v>22</v>
      </c>
      <c r="B8" s="37" t="s">
        <v>0</v>
      </c>
      <c r="C8" s="37" t="s">
        <v>1</v>
      </c>
      <c r="D8" s="37" t="s">
        <v>24</v>
      </c>
      <c r="E8" s="37" t="s">
        <v>28</v>
      </c>
      <c r="F8" s="38" t="s">
        <v>23</v>
      </c>
    </row>
    <row r="9" spans="1:6" s="4" customFormat="1" ht="57" customHeight="1">
      <c r="A9" s="39" t="s">
        <v>2</v>
      </c>
      <c r="B9" s="40" t="s">
        <v>93</v>
      </c>
      <c r="C9" s="39"/>
      <c r="D9" s="41">
        <f>D11+D61+D74</f>
        <v>2280861.7300000004</v>
      </c>
      <c r="E9" s="41">
        <f>E11+E61+E74</f>
        <v>2039873.4000008467</v>
      </c>
      <c r="F9" s="41">
        <f>F11+F61+F74</f>
        <v>1902558.883691195</v>
      </c>
    </row>
    <row r="10" spans="1:6" s="4" customFormat="1" ht="26.25" customHeight="1">
      <c r="A10" s="39"/>
      <c r="B10" s="40" t="s">
        <v>25</v>
      </c>
      <c r="C10" s="39"/>
      <c r="D10" s="41"/>
      <c r="E10" s="41"/>
      <c r="F10" s="41"/>
    </row>
    <row r="11" spans="1:9" s="4" customFormat="1" ht="57" customHeight="1">
      <c r="A11" s="39" t="s">
        <v>3</v>
      </c>
      <c r="B11" s="40" t="s">
        <v>29</v>
      </c>
      <c r="C11" s="39" t="s">
        <v>14</v>
      </c>
      <c r="D11" s="42">
        <f>D12</f>
        <v>55648.274000000005</v>
      </c>
      <c r="E11" s="42">
        <v>56243.2</v>
      </c>
      <c r="F11" s="42">
        <v>55643.897</v>
      </c>
      <c r="G11" s="35"/>
      <c r="H11" s="35"/>
      <c r="I11" s="35"/>
    </row>
    <row r="12" spans="1:9" s="4" customFormat="1" ht="40.5" customHeight="1">
      <c r="A12" s="39" t="s">
        <v>30</v>
      </c>
      <c r="B12" s="40" t="s">
        <v>31</v>
      </c>
      <c r="C12" s="39" t="s">
        <v>14</v>
      </c>
      <c r="D12" s="42">
        <f>D13+D14</f>
        <v>55648.274000000005</v>
      </c>
      <c r="E12" s="42">
        <f>E13+E14</f>
        <v>56243.2</v>
      </c>
      <c r="F12" s="42">
        <f>F13+F14</f>
        <v>55643.897</v>
      </c>
      <c r="G12" s="35"/>
      <c r="H12" s="35"/>
      <c r="I12" s="35"/>
    </row>
    <row r="13" spans="1:9" s="4" customFormat="1" ht="28.5" customHeight="1">
      <c r="A13" s="39"/>
      <c r="B13" s="40" t="s">
        <v>32</v>
      </c>
      <c r="C13" s="39" t="s">
        <v>14</v>
      </c>
      <c r="D13" s="42">
        <f>29046703/1000</f>
        <v>29046.703</v>
      </c>
      <c r="E13" s="42">
        <v>29222.6</v>
      </c>
      <c r="F13" s="42">
        <v>29044.541</v>
      </c>
      <c r="G13" s="35"/>
      <c r="H13" s="35"/>
      <c r="I13" s="35"/>
    </row>
    <row r="14" spans="1:9" s="4" customFormat="1" ht="28.5" customHeight="1">
      <c r="A14" s="39"/>
      <c r="B14" s="40" t="s">
        <v>33</v>
      </c>
      <c r="C14" s="39" t="s">
        <v>14</v>
      </c>
      <c r="D14" s="42">
        <f>26601571/1000</f>
        <v>26601.571</v>
      </c>
      <c r="E14" s="42">
        <v>27020.6</v>
      </c>
      <c r="F14" s="42">
        <v>26599.355999999996</v>
      </c>
      <c r="G14" s="35"/>
      <c r="H14" s="35"/>
      <c r="I14" s="35"/>
    </row>
    <row r="15" spans="1:6" s="4" customFormat="1" ht="28.5" customHeight="1">
      <c r="A15" s="39" t="s">
        <v>34</v>
      </c>
      <c r="B15" s="40" t="s">
        <v>35</v>
      </c>
      <c r="C15" s="39" t="s">
        <v>14</v>
      </c>
      <c r="D15" s="42"/>
      <c r="E15" s="41"/>
      <c r="F15" s="41"/>
    </row>
    <row r="16" spans="1:6" s="4" customFormat="1" ht="28.5" customHeight="1">
      <c r="A16" s="39"/>
      <c r="B16" s="40" t="s">
        <v>32</v>
      </c>
      <c r="C16" s="39" t="s">
        <v>14</v>
      </c>
      <c r="D16" s="42"/>
      <c r="E16" s="41"/>
      <c r="F16" s="41"/>
    </row>
    <row r="17" spans="1:6" s="4" customFormat="1" ht="28.5" customHeight="1">
      <c r="A17" s="39"/>
      <c r="B17" s="40" t="s">
        <v>33</v>
      </c>
      <c r="C17" s="39" t="s">
        <v>14</v>
      </c>
      <c r="D17" s="42"/>
      <c r="E17" s="41"/>
      <c r="F17" s="41"/>
    </row>
    <row r="18" spans="1:6" s="4" customFormat="1" ht="24.75" customHeight="1">
      <c r="A18" s="39"/>
      <c r="B18" s="40" t="s">
        <v>25</v>
      </c>
      <c r="C18" s="39" t="s">
        <v>14</v>
      </c>
      <c r="D18" s="42"/>
      <c r="E18" s="41"/>
      <c r="F18" s="41"/>
    </row>
    <row r="19" spans="1:6" s="5" customFormat="1" ht="149.25" customHeight="1">
      <c r="A19" s="39" t="s">
        <v>36</v>
      </c>
      <c r="B19" s="40" t="s">
        <v>87</v>
      </c>
      <c r="C19" s="39" t="s">
        <v>14</v>
      </c>
      <c r="D19" s="42">
        <f>D20</f>
        <v>3404.324</v>
      </c>
      <c r="E19" s="42">
        <f>E20</f>
        <v>2794.89775</v>
      </c>
      <c r="F19" s="42">
        <f>F20</f>
        <v>3404.324</v>
      </c>
    </row>
    <row r="20" spans="1:6" s="4" customFormat="1" ht="40.5" customHeight="1">
      <c r="A20" s="39" t="s">
        <v>37</v>
      </c>
      <c r="B20" s="40" t="s">
        <v>31</v>
      </c>
      <c r="C20" s="39" t="s">
        <v>14</v>
      </c>
      <c r="D20" s="42">
        <f>D21+D22</f>
        <v>3404.324</v>
      </c>
      <c r="E20" s="42">
        <f>E21+E22</f>
        <v>2794.89775</v>
      </c>
      <c r="F20" s="42">
        <f>F21+F22</f>
        <v>3404.324</v>
      </c>
    </row>
    <row r="21" spans="1:6" s="4" customFormat="1" ht="28.5" customHeight="1">
      <c r="A21" s="39"/>
      <c r="B21" s="40" t="s">
        <v>32</v>
      </c>
      <c r="C21" s="39" t="s">
        <v>14</v>
      </c>
      <c r="D21" s="42">
        <v>1812.673</v>
      </c>
      <c r="E21" s="42">
        <v>1468.6478</v>
      </c>
      <c r="F21" s="42">
        <v>1812.673</v>
      </c>
    </row>
    <row r="22" spans="1:6" s="4" customFormat="1" ht="28.5" customHeight="1">
      <c r="A22" s="39"/>
      <c r="B22" s="40" t="s">
        <v>33</v>
      </c>
      <c r="C22" s="39" t="s">
        <v>14</v>
      </c>
      <c r="D22" s="42">
        <v>1591.651</v>
      </c>
      <c r="E22" s="42">
        <v>1326.24995</v>
      </c>
      <c r="F22" s="42">
        <v>1591.651</v>
      </c>
    </row>
    <row r="23" spans="1:6" s="4" customFormat="1" ht="28.5" customHeight="1">
      <c r="A23" s="39" t="s">
        <v>38</v>
      </c>
      <c r="B23" s="40" t="s">
        <v>35</v>
      </c>
      <c r="C23" s="39" t="s">
        <v>14</v>
      </c>
      <c r="D23" s="42"/>
      <c r="E23" s="41"/>
      <c r="F23" s="41"/>
    </row>
    <row r="24" spans="1:6" s="4" customFormat="1" ht="28.5" customHeight="1">
      <c r="A24" s="39"/>
      <c r="B24" s="40" t="s">
        <v>32</v>
      </c>
      <c r="C24" s="39" t="s">
        <v>14</v>
      </c>
      <c r="D24" s="42"/>
      <c r="E24" s="41"/>
      <c r="F24" s="41"/>
    </row>
    <row r="25" spans="1:6" s="4" customFormat="1" ht="28.5" customHeight="1">
      <c r="A25" s="39"/>
      <c r="B25" s="40" t="s">
        <v>33</v>
      </c>
      <c r="C25" s="39" t="s">
        <v>14</v>
      </c>
      <c r="D25" s="42"/>
      <c r="E25" s="41"/>
      <c r="F25" s="41"/>
    </row>
    <row r="26" spans="1:6" s="4" customFormat="1" ht="118.5" customHeight="1">
      <c r="A26" s="39" t="s">
        <v>39</v>
      </c>
      <c r="B26" s="40" t="s">
        <v>88</v>
      </c>
      <c r="C26" s="39" t="s">
        <v>14</v>
      </c>
      <c r="D26" s="42">
        <f>D27</f>
        <v>47618.322</v>
      </c>
      <c r="E26" s="42">
        <f>E27</f>
        <v>49553.786499999995</v>
      </c>
      <c r="F26" s="42">
        <f>F27</f>
        <v>47552.305</v>
      </c>
    </row>
    <row r="27" spans="1:6" s="4" customFormat="1" ht="40.5" customHeight="1">
      <c r="A27" s="39" t="s">
        <v>40</v>
      </c>
      <c r="B27" s="40" t="s">
        <v>31</v>
      </c>
      <c r="C27" s="39" t="s">
        <v>14</v>
      </c>
      <c r="D27" s="42">
        <f>D28+D29</f>
        <v>47618.322</v>
      </c>
      <c r="E27" s="42">
        <f>E28+E29</f>
        <v>49553.786499999995</v>
      </c>
      <c r="F27" s="42">
        <f>F28+F29</f>
        <v>47552.305</v>
      </c>
    </row>
    <row r="28" spans="1:6" s="4" customFormat="1" ht="28.5" customHeight="1">
      <c r="A28" s="39"/>
      <c r="B28" s="40" t="s">
        <v>32</v>
      </c>
      <c r="C28" s="39" t="s">
        <v>14</v>
      </c>
      <c r="D28" s="42">
        <v>24797.295</v>
      </c>
      <c r="E28" s="42">
        <v>25681.287399999997</v>
      </c>
      <c r="F28" s="42">
        <v>24761.293</v>
      </c>
    </row>
    <row r="29" spans="1:6" s="4" customFormat="1" ht="28.5" customHeight="1">
      <c r="A29" s="39"/>
      <c r="B29" s="40" t="s">
        <v>33</v>
      </c>
      <c r="C29" s="39" t="s">
        <v>14</v>
      </c>
      <c r="D29" s="42">
        <v>22821.027</v>
      </c>
      <c r="E29" s="42">
        <v>23872.499099999997</v>
      </c>
      <c r="F29" s="42">
        <v>22791.012</v>
      </c>
    </row>
    <row r="30" spans="1:6" s="4" customFormat="1" ht="28.5" customHeight="1">
      <c r="A30" s="39" t="s">
        <v>41</v>
      </c>
      <c r="B30" s="40" t="s">
        <v>35</v>
      </c>
      <c r="C30" s="39" t="s">
        <v>14</v>
      </c>
      <c r="D30" s="42">
        <v>0</v>
      </c>
      <c r="E30" s="41">
        <v>0</v>
      </c>
      <c r="F30" s="41">
        <v>0</v>
      </c>
    </row>
    <row r="31" spans="1:6" s="4" customFormat="1" ht="28.5" customHeight="1">
      <c r="A31" s="39"/>
      <c r="B31" s="40" t="s">
        <v>32</v>
      </c>
      <c r="C31" s="39" t="s">
        <v>14</v>
      </c>
      <c r="D31" s="42">
        <v>0</v>
      </c>
      <c r="E31" s="41">
        <v>0</v>
      </c>
      <c r="F31" s="41">
        <v>0</v>
      </c>
    </row>
    <row r="32" spans="1:6" s="4" customFormat="1" ht="28.5" customHeight="1">
      <c r="A32" s="39"/>
      <c r="B32" s="40" t="s">
        <v>33</v>
      </c>
      <c r="C32" s="39" t="s">
        <v>14</v>
      </c>
      <c r="D32" s="42">
        <v>0</v>
      </c>
      <c r="E32" s="41">
        <v>0</v>
      </c>
      <c r="F32" s="41">
        <v>0</v>
      </c>
    </row>
    <row r="33" spans="1:6" s="4" customFormat="1" ht="132.75" customHeight="1">
      <c r="A33" s="39" t="s">
        <v>42</v>
      </c>
      <c r="B33" s="40" t="s">
        <v>89</v>
      </c>
      <c r="C33" s="39" t="s">
        <v>14</v>
      </c>
      <c r="D33" s="42">
        <v>0</v>
      </c>
      <c r="E33" s="41">
        <v>0</v>
      </c>
      <c r="F33" s="41">
        <v>0</v>
      </c>
    </row>
    <row r="34" spans="1:6" s="4" customFormat="1" ht="40.5" customHeight="1">
      <c r="A34" s="39" t="s">
        <v>43</v>
      </c>
      <c r="B34" s="40" t="s">
        <v>31</v>
      </c>
      <c r="C34" s="39" t="s">
        <v>14</v>
      </c>
      <c r="D34" s="42">
        <v>0</v>
      </c>
      <c r="E34" s="41">
        <v>0</v>
      </c>
      <c r="F34" s="41">
        <v>0</v>
      </c>
    </row>
    <row r="35" spans="1:6" s="4" customFormat="1" ht="28.5" customHeight="1">
      <c r="A35" s="39"/>
      <c r="B35" s="40" t="s">
        <v>32</v>
      </c>
      <c r="C35" s="39" t="s">
        <v>14</v>
      </c>
      <c r="D35" s="42">
        <v>0</v>
      </c>
      <c r="E35" s="41">
        <v>0</v>
      </c>
      <c r="F35" s="41">
        <v>0</v>
      </c>
    </row>
    <row r="36" spans="1:6" s="4" customFormat="1" ht="28.5" customHeight="1">
      <c r="A36" s="39"/>
      <c r="B36" s="40" t="s">
        <v>33</v>
      </c>
      <c r="C36" s="39" t="s">
        <v>14</v>
      </c>
      <c r="D36" s="42">
        <v>0</v>
      </c>
      <c r="E36" s="41">
        <v>0</v>
      </c>
      <c r="F36" s="41">
        <v>0</v>
      </c>
    </row>
    <row r="37" spans="1:6" s="4" customFormat="1" ht="28.5" customHeight="1">
      <c r="A37" s="39" t="s">
        <v>44</v>
      </c>
      <c r="B37" s="40" t="s">
        <v>35</v>
      </c>
      <c r="C37" s="39" t="s">
        <v>14</v>
      </c>
      <c r="D37" s="42">
        <v>0</v>
      </c>
      <c r="E37" s="41">
        <v>0</v>
      </c>
      <c r="F37" s="41">
        <v>0</v>
      </c>
    </row>
    <row r="38" spans="1:6" s="4" customFormat="1" ht="28.5" customHeight="1">
      <c r="A38" s="39"/>
      <c r="B38" s="40" t="s">
        <v>32</v>
      </c>
      <c r="C38" s="39" t="s">
        <v>14</v>
      </c>
      <c r="D38" s="42">
        <v>0</v>
      </c>
      <c r="E38" s="41">
        <v>0</v>
      </c>
      <c r="F38" s="41">
        <v>0</v>
      </c>
    </row>
    <row r="39" spans="1:6" s="4" customFormat="1" ht="28.5" customHeight="1">
      <c r="A39" s="39"/>
      <c r="B39" s="40" t="s">
        <v>33</v>
      </c>
      <c r="C39" s="39" t="s">
        <v>14</v>
      </c>
      <c r="D39" s="42">
        <v>0</v>
      </c>
      <c r="E39" s="41">
        <v>0</v>
      </c>
      <c r="F39" s="41">
        <v>0</v>
      </c>
    </row>
    <row r="40" spans="1:6" s="4" customFormat="1" ht="149.25" customHeight="1">
      <c r="A40" s="39" t="s">
        <v>45</v>
      </c>
      <c r="B40" s="40" t="s">
        <v>90</v>
      </c>
      <c r="C40" s="39" t="s">
        <v>14</v>
      </c>
      <c r="D40" s="42">
        <v>0</v>
      </c>
      <c r="E40" s="41">
        <v>0</v>
      </c>
      <c r="F40" s="41">
        <v>0</v>
      </c>
    </row>
    <row r="41" spans="1:6" s="4" customFormat="1" ht="40.5" customHeight="1">
      <c r="A41" s="39" t="s">
        <v>46</v>
      </c>
      <c r="B41" s="40" t="s">
        <v>31</v>
      </c>
      <c r="C41" s="39" t="s">
        <v>14</v>
      </c>
      <c r="D41" s="42">
        <v>0</v>
      </c>
      <c r="E41" s="41">
        <v>0</v>
      </c>
      <c r="F41" s="41">
        <v>0</v>
      </c>
    </row>
    <row r="42" spans="1:6" s="4" customFormat="1" ht="28.5" customHeight="1">
      <c r="A42" s="39"/>
      <c r="B42" s="40" t="s">
        <v>32</v>
      </c>
      <c r="C42" s="39" t="s">
        <v>14</v>
      </c>
      <c r="D42" s="42">
        <v>0</v>
      </c>
      <c r="E42" s="41">
        <v>0</v>
      </c>
      <c r="F42" s="41">
        <v>0</v>
      </c>
    </row>
    <row r="43" spans="1:6" s="4" customFormat="1" ht="28.5" customHeight="1">
      <c r="A43" s="39"/>
      <c r="B43" s="40" t="s">
        <v>33</v>
      </c>
      <c r="C43" s="39" t="s">
        <v>14</v>
      </c>
      <c r="D43" s="42">
        <v>0</v>
      </c>
      <c r="E43" s="41">
        <v>0</v>
      </c>
      <c r="F43" s="41">
        <v>0</v>
      </c>
    </row>
    <row r="44" spans="1:6" s="4" customFormat="1" ht="28.5" customHeight="1">
      <c r="A44" s="39" t="s">
        <v>47</v>
      </c>
      <c r="B44" s="40" t="s">
        <v>35</v>
      </c>
      <c r="C44" s="39" t="s">
        <v>14</v>
      </c>
      <c r="D44" s="42">
        <v>0</v>
      </c>
      <c r="E44" s="41">
        <v>0</v>
      </c>
      <c r="F44" s="41">
        <v>0</v>
      </c>
    </row>
    <row r="45" spans="1:6" ht="28.5" customHeight="1">
      <c r="A45" s="39"/>
      <c r="B45" s="40" t="s">
        <v>32</v>
      </c>
      <c r="C45" s="39" t="s">
        <v>14</v>
      </c>
      <c r="D45" s="42">
        <v>0</v>
      </c>
      <c r="E45" s="41">
        <v>0</v>
      </c>
      <c r="F45" s="41">
        <v>0</v>
      </c>
    </row>
    <row r="46" spans="1:6" s="7" customFormat="1" ht="28.5" customHeight="1">
      <c r="A46" s="39"/>
      <c r="B46" s="40" t="s">
        <v>33</v>
      </c>
      <c r="C46" s="39" t="s">
        <v>14</v>
      </c>
      <c r="D46" s="42">
        <v>0</v>
      </c>
      <c r="E46" s="41">
        <v>0</v>
      </c>
      <c r="F46" s="41">
        <v>0</v>
      </c>
    </row>
    <row r="47" spans="1:6" s="7" customFormat="1" ht="57.75" customHeight="1">
      <c r="A47" s="39" t="s">
        <v>48</v>
      </c>
      <c r="B47" s="40" t="s">
        <v>91</v>
      </c>
      <c r="C47" s="39" t="s">
        <v>14</v>
      </c>
      <c r="D47" s="42">
        <f>D48</f>
        <v>2508.775</v>
      </c>
      <c r="E47" s="42">
        <f>E48</f>
        <v>1974.113225</v>
      </c>
      <c r="F47" s="42">
        <f>F48</f>
        <v>2508.775</v>
      </c>
    </row>
    <row r="48" spans="1:6" s="7" customFormat="1" ht="40.5" customHeight="1">
      <c r="A48" s="39" t="s">
        <v>49</v>
      </c>
      <c r="B48" s="40" t="s">
        <v>31</v>
      </c>
      <c r="C48" s="39" t="s">
        <v>14</v>
      </c>
      <c r="D48" s="42">
        <f>D49+D50</f>
        <v>2508.775</v>
      </c>
      <c r="E48" s="42">
        <f>E49+E50</f>
        <v>1974.113225</v>
      </c>
      <c r="F48" s="42">
        <f>F49+F50</f>
        <v>2508.775</v>
      </c>
    </row>
    <row r="49" spans="1:6" s="7" customFormat="1" ht="28.5" customHeight="1">
      <c r="A49" s="39"/>
      <c r="B49" s="40" t="s">
        <v>32</v>
      </c>
      <c r="C49" s="39" t="s">
        <v>14</v>
      </c>
      <c r="D49" s="42">
        <v>1268.901</v>
      </c>
      <c r="E49" s="42">
        <v>1045.73826</v>
      </c>
      <c r="F49" s="42">
        <v>1268.901</v>
      </c>
    </row>
    <row r="50" spans="1:6" ht="28.5" customHeight="1">
      <c r="A50" s="39"/>
      <c r="B50" s="40" t="s">
        <v>33</v>
      </c>
      <c r="C50" s="39" t="s">
        <v>14</v>
      </c>
      <c r="D50" s="42">
        <v>1239.874</v>
      </c>
      <c r="E50" s="42">
        <v>928.3749650000001</v>
      </c>
      <c r="F50" s="42">
        <v>1239.874</v>
      </c>
    </row>
    <row r="51" spans="1:6" ht="28.5" customHeight="1">
      <c r="A51" s="39" t="s">
        <v>50</v>
      </c>
      <c r="B51" s="40" t="s">
        <v>35</v>
      </c>
      <c r="C51" s="39" t="s">
        <v>14</v>
      </c>
      <c r="D51" s="42">
        <v>0</v>
      </c>
      <c r="E51" s="41">
        <v>0</v>
      </c>
      <c r="F51" s="41">
        <v>0</v>
      </c>
    </row>
    <row r="52" spans="1:6" ht="28.5" customHeight="1">
      <c r="A52" s="39"/>
      <c r="B52" s="40" t="s">
        <v>32</v>
      </c>
      <c r="C52" s="39" t="s">
        <v>14</v>
      </c>
      <c r="D52" s="42">
        <v>0</v>
      </c>
      <c r="E52" s="41">
        <v>0</v>
      </c>
      <c r="F52" s="41">
        <v>0</v>
      </c>
    </row>
    <row r="53" spans="1:6" ht="28.5" customHeight="1">
      <c r="A53" s="39"/>
      <c r="B53" s="40" t="s">
        <v>33</v>
      </c>
      <c r="C53" s="39" t="s">
        <v>14</v>
      </c>
      <c r="D53" s="42">
        <v>0</v>
      </c>
      <c r="E53" s="41">
        <v>0</v>
      </c>
      <c r="F53" s="41">
        <v>0</v>
      </c>
    </row>
    <row r="54" spans="1:6" ht="45" customHeight="1">
      <c r="A54" s="39" t="s">
        <v>51</v>
      </c>
      <c r="B54" s="40" t="s">
        <v>52</v>
      </c>
      <c r="C54" s="39" t="s">
        <v>14</v>
      </c>
      <c r="D54" s="42">
        <f>D55</f>
        <v>2116.853</v>
      </c>
      <c r="E54" s="42">
        <f>E55</f>
        <v>1920.4605250000002</v>
      </c>
      <c r="F54" s="42">
        <f>F55</f>
        <v>2178.493</v>
      </c>
    </row>
    <row r="55" spans="1:6" ht="40.5" customHeight="1">
      <c r="A55" s="39" t="s">
        <v>53</v>
      </c>
      <c r="B55" s="40" t="s">
        <v>31</v>
      </c>
      <c r="C55" s="39" t="s">
        <v>14</v>
      </c>
      <c r="D55" s="42">
        <f>D56+D57</f>
        <v>2116.853</v>
      </c>
      <c r="E55" s="42">
        <f>E56+E57</f>
        <v>1920.4605250000002</v>
      </c>
      <c r="F55" s="42">
        <f>F56+F57</f>
        <v>2178.493</v>
      </c>
    </row>
    <row r="56" spans="1:6" ht="28.5" customHeight="1">
      <c r="A56" s="39"/>
      <c r="B56" s="40" t="s">
        <v>32</v>
      </c>
      <c r="C56" s="39" t="s">
        <v>14</v>
      </c>
      <c r="D56" s="42">
        <v>1167.834</v>
      </c>
      <c r="E56" s="42">
        <v>1026.9075400000002</v>
      </c>
      <c r="F56" s="42">
        <v>1201.674</v>
      </c>
    </row>
    <row r="57" spans="1:6" ht="28.5" customHeight="1">
      <c r="A57" s="39"/>
      <c r="B57" s="40" t="s">
        <v>33</v>
      </c>
      <c r="C57" s="39" t="s">
        <v>14</v>
      </c>
      <c r="D57" s="42">
        <v>949.019</v>
      </c>
      <c r="E57" s="42">
        <v>893.552985</v>
      </c>
      <c r="F57" s="42">
        <v>976.819</v>
      </c>
    </row>
    <row r="58" spans="1:6" ht="28.5" customHeight="1">
      <c r="A58" s="39" t="s">
        <v>54</v>
      </c>
      <c r="B58" s="40" t="s">
        <v>35</v>
      </c>
      <c r="C58" s="39" t="s">
        <v>14</v>
      </c>
      <c r="D58" s="42">
        <v>0</v>
      </c>
      <c r="E58" s="41">
        <v>0</v>
      </c>
      <c r="F58" s="41">
        <v>0</v>
      </c>
    </row>
    <row r="59" spans="1:6" ht="28.5" customHeight="1">
      <c r="A59" s="39"/>
      <c r="B59" s="40" t="s">
        <v>32</v>
      </c>
      <c r="C59" s="39" t="s">
        <v>14</v>
      </c>
      <c r="D59" s="42">
        <v>0</v>
      </c>
      <c r="E59" s="41">
        <v>0</v>
      </c>
      <c r="F59" s="41">
        <v>0</v>
      </c>
    </row>
    <row r="60" spans="1:6" ht="28.5" customHeight="1">
      <c r="A60" s="39"/>
      <c r="B60" s="40" t="s">
        <v>33</v>
      </c>
      <c r="C60" s="39" t="s">
        <v>14</v>
      </c>
      <c r="D60" s="42">
        <v>0</v>
      </c>
      <c r="E60" s="41">
        <v>0</v>
      </c>
      <c r="F60" s="41">
        <v>0</v>
      </c>
    </row>
    <row r="61" spans="1:8" ht="123" customHeight="1">
      <c r="A61" s="39" t="s">
        <v>5</v>
      </c>
      <c r="B61" s="40" t="s">
        <v>55</v>
      </c>
      <c r="C61" s="39" t="s">
        <v>14</v>
      </c>
      <c r="D61" s="42">
        <f>D62+D65+D68+D71</f>
        <v>2144296.99</v>
      </c>
      <c r="E61" s="42">
        <v>1894207.04585</v>
      </c>
      <c r="F61" s="42">
        <v>1763497.259731755</v>
      </c>
      <c r="G61" s="34"/>
      <c r="H61" s="34"/>
    </row>
    <row r="62" spans="1:6" ht="28.5" customHeight="1">
      <c r="A62" s="39"/>
      <c r="B62" s="40" t="s">
        <v>56</v>
      </c>
      <c r="C62" s="39" t="s">
        <v>14</v>
      </c>
      <c r="D62" s="42">
        <f>D63+D64</f>
        <v>64533.129</v>
      </c>
      <c r="E62" s="42">
        <v>65414.00242</v>
      </c>
      <c r="F62" s="42">
        <v>59972.48415381805</v>
      </c>
    </row>
    <row r="63" spans="1:6" ht="28.5" customHeight="1">
      <c r="A63" s="39"/>
      <c r="B63" s="40" t="s">
        <v>32</v>
      </c>
      <c r="C63" s="39" t="s">
        <v>14</v>
      </c>
      <c r="D63" s="42">
        <f>34372170/1000</f>
        <v>34372.17</v>
      </c>
      <c r="E63" s="42">
        <v>33768.0698</v>
      </c>
      <c r="F63" s="42">
        <v>31059.08766191753</v>
      </c>
    </row>
    <row r="64" spans="1:6" ht="28.5" customHeight="1">
      <c r="A64" s="39"/>
      <c r="B64" s="40" t="s">
        <v>33</v>
      </c>
      <c r="C64" s="39" t="s">
        <v>14</v>
      </c>
      <c r="D64" s="42">
        <f>30160959/1000</f>
        <v>30160.959</v>
      </c>
      <c r="E64" s="42">
        <v>31645.93262</v>
      </c>
      <c r="F64" s="42">
        <v>28913.39649190052</v>
      </c>
    </row>
    <row r="65" spans="1:6" ht="28.5" customHeight="1">
      <c r="A65" s="39"/>
      <c r="B65" s="40" t="s">
        <v>57</v>
      </c>
      <c r="C65" s="39" t="s">
        <v>14</v>
      </c>
      <c r="D65" s="42">
        <f>D66+D67</f>
        <v>49432.849</v>
      </c>
      <c r="E65" s="42">
        <f>E66+E67</f>
        <v>54858.21854</v>
      </c>
      <c r="F65" s="42">
        <v>51081.16468176787</v>
      </c>
    </row>
    <row r="66" spans="1:6" ht="28.5" customHeight="1">
      <c r="A66" s="39"/>
      <c r="B66" s="40" t="s">
        <v>32</v>
      </c>
      <c r="C66" s="39" t="s">
        <v>14</v>
      </c>
      <c r="D66" s="42">
        <f>26277861/1000</f>
        <v>26277.861</v>
      </c>
      <c r="E66" s="42">
        <v>28907.38495</v>
      </c>
      <c r="F66" s="42">
        <v>25975.91165966844</v>
      </c>
    </row>
    <row r="67" spans="1:6" ht="28.5" customHeight="1">
      <c r="A67" s="39"/>
      <c r="B67" s="40" t="s">
        <v>33</v>
      </c>
      <c r="C67" s="39" t="s">
        <v>14</v>
      </c>
      <c r="D67" s="42">
        <f>23154988/1000</f>
        <v>23154.988</v>
      </c>
      <c r="E67" s="42">
        <v>25950.83359</v>
      </c>
      <c r="F67" s="42">
        <v>25105.25302209943</v>
      </c>
    </row>
    <row r="68" spans="1:6" ht="28.5" customHeight="1">
      <c r="A68" s="39"/>
      <c r="B68" s="40" t="s">
        <v>58</v>
      </c>
      <c r="C68" s="39" t="s">
        <v>14</v>
      </c>
      <c r="D68" s="42">
        <f>D69+D70</f>
        <v>188328.39500000002</v>
      </c>
      <c r="E68" s="42">
        <f>E69+E70</f>
        <v>215714.76671</v>
      </c>
      <c r="F68" s="42">
        <v>150862.94957541407</v>
      </c>
    </row>
    <row r="69" spans="1:6" ht="28.5" customHeight="1">
      <c r="A69" s="39"/>
      <c r="B69" s="40" t="s">
        <v>32</v>
      </c>
      <c r="C69" s="39" t="s">
        <v>14</v>
      </c>
      <c r="D69" s="42">
        <f>104940041/1000</f>
        <v>104940.041</v>
      </c>
      <c r="E69" s="42">
        <v>108704.17339</v>
      </c>
      <c r="F69" s="42">
        <v>79778.90108941405</v>
      </c>
    </row>
    <row r="70" spans="1:6" ht="28.5" customHeight="1">
      <c r="A70" s="39"/>
      <c r="B70" s="40" t="s">
        <v>33</v>
      </c>
      <c r="C70" s="39" t="s">
        <v>14</v>
      </c>
      <c r="D70" s="42">
        <f>83388354/1000</f>
        <v>83388.354</v>
      </c>
      <c r="E70" s="42">
        <v>107010.59332</v>
      </c>
      <c r="F70" s="42">
        <v>71084.04848600003</v>
      </c>
    </row>
    <row r="71" spans="1:6" ht="28.5" customHeight="1">
      <c r="A71" s="39"/>
      <c r="B71" s="40" t="s">
        <v>59</v>
      </c>
      <c r="C71" s="39" t="s">
        <v>14</v>
      </c>
      <c r="D71" s="42">
        <f>D72+D73</f>
        <v>1842002.617</v>
      </c>
      <c r="E71" s="42">
        <v>1558220.0581800002</v>
      </c>
      <c r="F71" s="42">
        <v>1501580.6613207548</v>
      </c>
    </row>
    <row r="72" spans="1:6" ht="28.5" customHeight="1">
      <c r="A72" s="39"/>
      <c r="B72" s="40" t="s">
        <v>32</v>
      </c>
      <c r="C72" s="39" t="s">
        <v>14</v>
      </c>
      <c r="D72" s="42">
        <f>855496142/1000</f>
        <v>855496.142</v>
      </c>
      <c r="E72" s="42">
        <v>691541.25329</v>
      </c>
      <c r="F72" s="42">
        <v>738246.0592435349</v>
      </c>
    </row>
    <row r="73" spans="1:6" ht="28.5" customHeight="1">
      <c r="A73" s="39"/>
      <c r="B73" s="40" t="s">
        <v>33</v>
      </c>
      <c r="C73" s="39" t="s">
        <v>14</v>
      </c>
      <c r="D73" s="42">
        <f>986506475/1000</f>
        <v>986506.475</v>
      </c>
      <c r="E73" s="42">
        <v>866678.80489</v>
      </c>
      <c r="F73" s="42">
        <v>763334.60207722</v>
      </c>
    </row>
    <row r="74" spans="1:6" ht="102" customHeight="1">
      <c r="A74" s="39" t="s">
        <v>6</v>
      </c>
      <c r="B74" s="40" t="s">
        <v>60</v>
      </c>
      <c r="C74" s="39" t="s">
        <v>14</v>
      </c>
      <c r="D74" s="42">
        <f>D75+D76</f>
        <v>80916.466</v>
      </c>
      <c r="E74" s="42">
        <f>E75+E76</f>
        <v>89423.1541508467</v>
      </c>
      <c r="F74" s="42">
        <f>F75+F76</f>
        <v>83417.72695944</v>
      </c>
    </row>
    <row r="75" spans="1:6" ht="28.5" customHeight="1">
      <c r="A75" s="39"/>
      <c r="B75" s="40" t="s">
        <v>61</v>
      </c>
      <c r="C75" s="39" t="s">
        <v>14</v>
      </c>
      <c r="D75" s="42">
        <f>40217051/1000</f>
        <v>40217.051</v>
      </c>
      <c r="E75" s="42">
        <f>44393618.5685104/1000</f>
        <v>44393.6185685104</v>
      </c>
      <c r="F75" s="42">
        <f>42531027.8119343/1000</f>
        <v>42531.0278119343</v>
      </c>
    </row>
    <row r="76" spans="1:6" ht="28.5" customHeight="1">
      <c r="A76" s="39"/>
      <c r="B76" s="40" t="s">
        <v>62</v>
      </c>
      <c r="C76" s="39" t="s">
        <v>14</v>
      </c>
      <c r="D76" s="42">
        <f>40699415/1000</f>
        <v>40699.415</v>
      </c>
      <c r="E76" s="42">
        <f>45029535.5823363/1000</f>
        <v>45029.5355823363</v>
      </c>
      <c r="F76" s="42">
        <f>40886699.1475057/1000</f>
        <v>40886.6991475057</v>
      </c>
    </row>
    <row r="77" spans="1:6" ht="49.5" customHeight="1">
      <c r="A77" s="39" t="s">
        <v>8</v>
      </c>
      <c r="B77" s="40" t="s">
        <v>94</v>
      </c>
      <c r="C77" s="39"/>
      <c r="D77" s="43">
        <v>28.857000000000003</v>
      </c>
      <c r="E77" s="44">
        <v>28.857000000000003</v>
      </c>
      <c r="F77" s="44">
        <v>28.857000000000003</v>
      </c>
    </row>
    <row r="78" spans="1:6" ht="28.5" customHeight="1">
      <c r="A78" s="39"/>
      <c r="B78" s="40" t="s">
        <v>25</v>
      </c>
      <c r="C78" s="39"/>
      <c r="D78" s="42"/>
      <c r="E78" s="41"/>
      <c r="F78" s="41"/>
    </row>
    <row r="79" spans="1:6" ht="57.75" customHeight="1">
      <c r="A79" s="39" t="s">
        <v>9</v>
      </c>
      <c r="B79" s="40" t="s">
        <v>63</v>
      </c>
      <c r="C79" s="39" t="s">
        <v>66</v>
      </c>
      <c r="D79" s="43">
        <v>27.873</v>
      </c>
      <c r="E79" s="44">
        <v>27.873</v>
      </c>
      <c r="F79" s="44">
        <v>27.873</v>
      </c>
    </row>
    <row r="80" spans="1:6" ht="119.25" customHeight="1">
      <c r="A80" s="39" t="s">
        <v>64</v>
      </c>
      <c r="B80" s="40" t="s">
        <v>65</v>
      </c>
      <c r="C80" s="39" t="s">
        <v>66</v>
      </c>
      <c r="D80" s="43">
        <v>0.975</v>
      </c>
      <c r="E80" s="44">
        <v>0.975</v>
      </c>
      <c r="F80" s="44">
        <v>0.975</v>
      </c>
    </row>
    <row r="81" spans="1:6" ht="28.5" customHeight="1">
      <c r="A81" s="39"/>
      <c r="B81" s="40" t="s">
        <v>56</v>
      </c>
      <c r="C81" s="39" t="s">
        <v>66</v>
      </c>
      <c r="D81" s="44">
        <v>0.862</v>
      </c>
      <c r="E81" s="44">
        <v>0.862</v>
      </c>
      <c r="F81" s="44">
        <v>0.862</v>
      </c>
    </row>
    <row r="82" spans="1:6" ht="28.5" customHeight="1">
      <c r="A82" s="39"/>
      <c r="B82" s="40" t="s">
        <v>57</v>
      </c>
      <c r="C82" s="39" t="s">
        <v>66</v>
      </c>
      <c r="D82" s="44">
        <v>0.082</v>
      </c>
      <c r="E82" s="44">
        <v>0.082</v>
      </c>
      <c r="F82" s="44">
        <v>0.082</v>
      </c>
    </row>
    <row r="83" spans="1:6" ht="28.5" customHeight="1">
      <c r="A83" s="39"/>
      <c r="B83" s="40" t="s">
        <v>58</v>
      </c>
      <c r="C83" s="39" t="s">
        <v>66</v>
      </c>
      <c r="D83" s="44">
        <v>0.029</v>
      </c>
      <c r="E83" s="44">
        <v>0.029</v>
      </c>
      <c r="F83" s="44">
        <v>0.029</v>
      </c>
    </row>
    <row r="84" spans="1:6" ht="28.5" customHeight="1">
      <c r="A84" s="39"/>
      <c r="B84" s="40" t="s">
        <v>59</v>
      </c>
      <c r="C84" s="39" t="s">
        <v>66</v>
      </c>
      <c r="D84" s="44">
        <v>0.002</v>
      </c>
      <c r="E84" s="44">
        <v>0.002</v>
      </c>
      <c r="F84" s="44">
        <v>0.002</v>
      </c>
    </row>
    <row r="85" spans="1:6" ht="115.5" customHeight="1">
      <c r="A85" s="39" t="s">
        <v>67</v>
      </c>
      <c r="B85" s="40" t="s">
        <v>68</v>
      </c>
      <c r="C85" s="39" t="s">
        <v>66</v>
      </c>
      <c r="D85" s="44">
        <v>0.009</v>
      </c>
      <c r="E85" s="44">
        <v>0.009</v>
      </c>
      <c r="F85" s="44">
        <v>0.009</v>
      </c>
    </row>
    <row r="86" spans="1:6" ht="57" customHeight="1">
      <c r="A86" s="39" t="s">
        <v>11</v>
      </c>
      <c r="B86" s="40" t="s">
        <v>95</v>
      </c>
      <c r="C86" s="39"/>
      <c r="D86" s="45">
        <v>30844</v>
      </c>
      <c r="E86" s="45">
        <v>30844</v>
      </c>
      <c r="F86" s="45">
        <v>30844</v>
      </c>
    </row>
    <row r="87" spans="1:6" ht="28.5" customHeight="1">
      <c r="A87" s="39"/>
      <c r="B87" s="40" t="s">
        <v>25</v>
      </c>
      <c r="C87" s="39"/>
      <c r="D87" s="45"/>
      <c r="E87" s="45"/>
      <c r="F87" s="45"/>
    </row>
    <row r="88" spans="1:6" ht="57.75" customHeight="1">
      <c r="A88" s="39" t="s">
        <v>12</v>
      </c>
      <c r="B88" s="40" t="s">
        <v>69</v>
      </c>
      <c r="C88" s="39" t="s">
        <v>70</v>
      </c>
      <c r="D88" s="45">
        <v>27873</v>
      </c>
      <c r="E88" s="45">
        <v>27873</v>
      </c>
      <c r="F88" s="45">
        <v>27873</v>
      </c>
    </row>
    <row r="89" spans="1:6" ht="119.25" customHeight="1">
      <c r="A89" s="39" t="s">
        <v>13</v>
      </c>
      <c r="B89" s="40" t="s">
        <v>71</v>
      </c>
      <c r="C89" s="39" t="s">
        <v>70</v>
      </c>
      <c r="D89" s="46">
        <v>2985</v>
      </c>
      <c r="E89" s="46">
        <v>2985</v>
      </c>
      <c r="F89" s="46">
        <v>2985</v>
      </c>
    </row>
    <row r="90" spans="1:6" ht="28.5" customHeight="1">
      <c r="A90" s="39"/>
      <c r="B90" s="40" t="s">
        <v>56</v>
      </c>
      <c r="C90" s="39" t="s">
        <v>70</v>
      </c>
      <c r="D90" s="46">
        <v>2323</v>
      </c>
      <c r="E90" s="46">
        <v>2323</v>
      </c>
      <c r="F90" s="46">
        <v>2323</v>
      </c>
    </row>
    <row r="91" spans="1:6" ht="28.5" customHeight="1">
      <c r="A91" s="39"/>
      <c r="B91" s="40" t="s">
        <v>57</v>
      </c>
      <c r="C91" s="39" t="s">
        <v>70</v>
      </c>
      <c r="D91" s="46">
        <v>163</v>
      </c>
      <c r="E91" s="46">
        <v>163</v>
      </c>
      <c r="F91" s="46">
        <v>163</v>
      </c>
    </row>
    <row r="92" spans="1:6" ht="28.5" customHeight="1">
      <c r="A92" s="39"/>
      <c r="B92" s="40" t="s">
        <v>58</v>
      </c>
      <c r="C92" s="39" t="s">
        <v>70</v>
      </c>
      <c r="D92" s="46">
        <v>110</v>
      </c>
      <c r="E92" s="46">
        <v>110</v>
      </c>
      <c r="F92" s="46">
        <v>110</v>
      </c>
    </row>
    <row r="93" spans="1:6" ht="28.5" customHeight="1">
      <c r="A93" s="39"/>
      <c r="B93" s="40" t="s">
        <v>59</v>
      </c>
      <c r="C93" s="39" t="s">
        <v>70</v>
      </c>
      <c r="D93" s="46">
        <v>389</v>
      </c>
      <c r="E93" s="46">
        <v>389</v>
      </c>
      <c r="F93" s="46">
        <v>389</v>
      </c>
    </row>
    <row r="94" spans="1:6" ht="40.5" customHeight="1">
      <c r="A94" s="39" t="s">
        <v>15</v>
      </c>
      <c r="B94" s="40" t="s">
        <v>96</v>
      </c>
      <c r="C94" s="39" t="s">
        <v>70</v>
      </c>
      <c r="D94" s="45">
        <v>31003</v>
      </c>
      <c r="E94" s="45">
        <v>31003</v>
      </c>
      <c r="F94" s="45">
        <v>31003</v>
      </c>
    </row>
    <row r="95" spans="1:7" ht="56.25" customHeight="1">
      <c r="A95" s="47" t="s">
        <v>16</v>
      </c>
      <c r="B95" s="48" t="s">
        <v>72</v>
      </c>
      <c r="C95" s="47" t="s">
        <v>4</v>
      </c>
      <c r="D95" s="49">
        <v>143085.60188749997</v>
      </c>
      <c r="E95" s="49">
        <v>125391.62797683172</v>
      </c>
      <c r="F95" s="49">
        <v>139467.47797405982</v>
      </c>
      <c r="G95" s="34"/>
    </row>
    <row r="96" spans="1:6" ht="71.25" customHeight="1">
      <c r="A96" s="39" t="s">
        <v>73</v>
      </c>
      <c r="B96" s="40" t="s">
        <v>99</v>
      </c>
      <c r="C96" s="39"/>
      <c r="D96" s="50"/>
      <c r="E96" s="50"/>
      <c r="F96" s="50"/>
    </row>
    <row r="97" spans="1:6" ht="40.5" customHeight="1">
      <c r="A97" s="39" t="s">
        <v>74</v>
      </c>
      <c r="B97" s="40" t="s">
        <v>17</v>
      </c>
      <c r="C97" s="39" t="s">
        <v>18</v>
      </c>
      <c r="D97" s="45">
        <v>125</v>
      </c>
      <c r="E97" s="45">
        <v>125</v>
      </c>
      <c r="F97" s="45">
        <v>125</v>
      </c>
    </row>
    <row r="98" spans="1:6" ht="52.5" customHeight="1">
      <c r="A98" s="39" t="s">
        <v>75</v>
      </c>
      <c r="B98" s="40" t="s">
        <v>19</v>
      </c>
      <c r="C98" s="39" t="s">
        <v>20</v>
      </c>
      <c r="D98" s="45">
        <v>37.0725275732238</v>
      </c>
      <c r="E98" s="45">
        <v>36.0391126079735</v>
      </c>
      <c r="F98" s="45">
        <v>38.4263508877373</v>
      </c>
    </row>
    <row r="99" spans="1:6" ht="66" customHeight="1">
      <c r="A99" s="39" t="s">
        <v>76</v>
      </c>
      <c r="B99" s="40" t="s">
        <v>21</v>
      </c>
      <c r="C99" s="39"/>
      <c r="D99" s="50"/>
      <c r="E99" s="50"/>
      <c r="F99" s="50"/>
    </row>
    <row r="100" spans="1:6" ht="40.5" customHeight="1">
      <c r="A100" s="47" t="s">
        <v>77</v>
      </c>
      <c r="B100" s="48" t="s">
        <v>78</v>
      </c>
      <c r="C100" s="47" t="s">
        <v>4</v>
      </c>
      <c r="D100" s="51"/>
      <c r="E100" s="51"/>
      <c r="F100" s="51"/>
    </row>
    <row r="101" spans="1:6" ht="40.5" customHeight="1">
      <c r="A101" s="47" t="s">
        <v>79</v>
      </c>
      <c r="B101" s="48" t="s">
        <v>80</v>
      </c>
      <c r="C101" s="47" t="s">
        <v>4</v>
      </c>
      <c r="D101" s="49">
        <v>17170.25349</v>
      </c>
      <c r="E101" s="49">
        <v>15005.33711</v>
      </c>
      <c r="F101" s="49">
        <v>19510.421678659084</v>
      </c>
    </row>
    <row r="102" spans="1:6" ht="40.5" customHeight="1">
      <c r="A102" s="47" t="s">
        <v>81</v>
      </c>
      <c r="B102" s="48" t="s">
        <v>82</v>
      </c>
      <c r="C102" s="47" t="s">
        <v>4</v>
      </c>
      <c r="D102" s="49">
        <v>645.0068375000001</v>
      </c>
      <c r="E102" s="49">
        <v>687.1232089661321</v>
      </c>
      <c r="F102" s="49">
        <v>937.9755344635433</v>
      </c>
    </row>
    <row r="103" spans="1:6" ht="34.5" customHeight="1">
      <c r="A103" s="47" t="s">
        <v>83</v>
      </c>
      <c r="B103" s="48" t="s">
        <v>7</v>
      </c>
      <c r="C103" s="47" t="s">
        <v>4</v>
      </c>
      <c r="D103" s="49">
        <v>17247.459783420054</v>
      </c>
      <c r="E103" s="53">
        <v>-877.9870127713402</v>
      </c>
      <c r="F103" s="49">
        <v>24831.964390706587</v>
      </c>
    </row>
    <row r="104" spans="1:6" ht="71.25" customHeight="1">
      <c r="A104" s="47" t="s">
        <v>84</v>
      </c>
      <c r="B104" s="48" t="s">
        <v>190</v>
      </c>
      <c r="C104" s="47" t="s">
        <v>10</v>
      </c>
      <c r="D104" s="52">
        <f>D102/D95</f>
        <v>0.004507838867024035</v>
      </c>
      <c r="E104" s="52">
        <f>E102/E95</f>
        <v>0.00547981727371057</v>
      </c>
      <c r="F104" s="52">
        <f>F102/F95</f>
        <v>0.006725406869678977</v>
      </c>
    </row>
    <row r="105" spans="1:6" ht="111.75" customHeight="1">
      <c r="A105" s="47" t="s">
        <v>85</v>
      </c>
      <c r="B105" s="48" t="s">
        <v>86</v>
      </c>
      <c r="C105" s="47"/>
      <c r="D105" s="49"/>
      <c r="E105" s="49"/>
      <c r="F105" s="49"/>
    </row>
    <row r="106" s="7" customFormat="1" ht="17.25" customHeight="1">
      <c r="A106" s="6" t="s">
        <v>92</v>
      </c>
    </row>
    <row r="107" ht="15.75">
      <c r="A107" s="6" t="s">
        <v>97</v>
      </c>
    </row>
    <row r="108" ht="15.75">
      <c r="A108" s="6" t="s">
        <v>98</v>
      </c>
    </row>
  </sheetData>
  <sheetProtection/>
  <mergeCells count="1">
    <mergeCell ref="A5:F5"/>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ignoredErrors>
    <ignoredError sqref="D104:F104" evalError="1"/>
  </ignoredErrors>
</worksheet>
</file>

<file path=xl/worksheets/sheet4.xml><?xml version="1.0" encoding="utf-8"?>
<worksheet xmlns="http://schemas.openxmlformats.org/spreadsheetml/2006/main" xmlns:r="http://schemas.openxmlformats.org/officeDocument/2006/relationships">
  <dimension ref="A1:I45"/>
  <sheetViews>
    <sheetView view="pageBreakPreview" zoomScaleSheetLayoutView="100" zoomScalePageLayoutView="0" workbookViewId="0" topLeftCell="A4">
      <selection activeCell="D21" sqref="D21"/>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64" t="s">
        <v>100</v>
      </c>
      <c r="H1" s="64"/>
      <c r="I1" s="64"/>
    </row>
    <row r="4" spans="1:9" ht="16.5">
      <c r="A4" s="62" t="s">
        <v>101</v>
      </c>
      <c r="B4" s="62"/>
      <c r="C4" s="62"/>
      <c r="D4" s="62"/>
      <c r="E4" s="62"/>
      <c r="F4" s="62"/>
      <c r="G4" s="62"/>
      <c r="H4" s="62"/>
      <c r="I4" s="62"/>
    </row>
    <row r="7" spans="1:9" s="10" customFormat="1" ht="60.75" customHeight="1">
      <c r="A7" s="65" t="s">
        <v>22</v>
      </c>
      <c r="B7" s="66" t="s">
        <v>0</v>
      </c>
      <c r="C7" s="66" t="s">
        <v>102</v>
      </c>
      <c r="D7" s="66" t="s">
        <v>103</v>
      </c>
      <c r="E7" s="66"/>
      <c r="F7" s="66" t="s">
        <v>104</v>
      </c>
      <c r="G7" s="66"/>
      <c r="H7" s="66" t="s">
        <v>105</v>
      </c>
      <c r="I7" s="67"/>
    </row>
    <row r="8" spans="1:9" s="11" customFormat="1" ht="30" customHeight="1">
      <c r="A8" s="65"/>
      <c r="B8" s="66"/>
      <c r="C8" s="66"/>
      <c r="D8" s="8" t="s">
        <v>106</v>
      </c>
      <c r="E8" s="8" t="s">
        <v>107</v>
      </c>
      <c r="F8" s="8" t="s">
        <v>106</v>
      </c>
      <c r="G8" s="8" t="s">
        <v>107</v>
      </c>
      <c r="H8" s="8" t="s">
        <v>106</v>
      </c>
      <c r="I8" s="9" t="s">
        <v>107</v>
      </c>
    </row>
    <row r="9" spans="1:9" s="11" customFormat="1" ht="39" customHeight="1" hidden="1">
      <c r="A9" s="12" t="s">
        <v>2</v>
      </c>
      <c r="B9" s="13" t="s">
        <v>108</v>
      </c>
      <c r="C9" s="12"/>
      <c r="D9" s="14"/>
      <c r="E9" s="14"/>
      <c r="F9" s="14"/>
      <c r="G9" s="14"/>
      <c r="H9" s="14"/>
      <c r="I9" s="14"/>
    </row>
    <row r="10" spans="1:9" s="11" customFormat="1" ht="39" customHeight="1" hidden="1">
      <c r="A10" s="12" t="s">
        <v>3</v>
      </c>
      <c r="B10" s="13" t="s">
        <v>109</v>
      </c>
      <c r="C10" s="12"/>
      <c r="D10" s="14"/>
      <c r="E10" s="14"/>
      <c r="F10" s="14"/>
      <c r="G10" s="14"/>
      <c r="H10" s="14"/>
      <c r="I10" s="14"/>
    </row>
    <row r="11" spans="1:9" s="11" customFormat="1" ht="173.25" customHeight="1" hidden="1">
      <c r="A11" s="12"/>
      <c r="B11" s="13" t="s">
        <v>110</v>
      </c>
      <c r="C11" s="12" t="s">
        <v>111</v>
      </c>
      <c r="D11" s="14"/>
      <c r="E11" s="14"/>
      <c r="F11" s="14"/>
      <c r="G11" s="14"/>
      <c r="H11" s="14"/>
      <c r="I11" s="14"/>
    </row>
    <row r="12" spans="1:9" s="11" customFormat="1" ht="169.5" customHeight="1" hidden="1">
      <c r="A12" s="12"/>
      <c r="B12" s="13" t="s">
        <v>112</v>
      </c>
      <c r="C12" s="12" t="s">
        <v>113</v>
      </c>
      <c r="D12" s="14"/>
      <c r="E12" s="14"/>
      <c r="F12" s="14"/>
      <c r="G12" s="14"/>
      <c r="H12" s="14"/>
      <c r="I12" s="14"/>
    </row>
    <row r="13" spans="1:9" s="11" customFormat="1" ht="39" customHeight="1" hidden="1">
      <c r="A13" s="12" t="s">
        <v>5</v>
      </c>
      <c r="B13" s="13" t="s">
        <v>114</v>
      </c>
      <c r="C13" s="12"/>
      <c r="D13" s="14"/>
      <c r="E13" s="14"/>
      <c r="F13" s="14"/>
      <c r="G13" s="14"/>
      <c r="H13" s="14"/>
      <c r="I13" s="14"/>
    </row>
    <row r="14" spans="1:9" s="11" customFormat="1" ht="25.5" customHeight="1" hidden="1">
      <c r="A14" s="12"/>
      <c r="B14" s="13" t="s">
        <v>115</v>
      </c>
      <c r="C14" s="12"/>
      <c r="D14" s="14"/>
      <c r="E14" s="14"/>
      <c r="F14" s="14"/>
      <c r="G14" s="14"/>
      <c r="H14" s="14"/>
      <c r="I14" s="14"/>
    </row>
    <row r="15" spans="1:9" s="11" customFormat="1" ht="25.5" customHeight="1" hidden="1">
      <c r="A15" s="12"/>
      <c r="B15" s="13" t="s">
        <v>116</v>
      </c>
      <c r="C15" s="12" t="s">
        <v>111</v>
      </c>
      <c r="D15" s="14"/>
      <c r="E15" s="14"/>
      <c r="F15" s="14"/>
      <c r="G15" s="14"/>
      <c r="H15" s="14"/>
      <c r="I15" s="14"/>
    </row>
    <row r="16" spans="1:9" s="11" customFormat="1" ht="38.25" customHeight="1" hidden="1">
      <c r="A16" s="12"/>
      <c r="B16" s="13" t="s">
        <v>117</v>
      </c>
      <c r="C16" s="12" t="s">
        <v>113</v>
      </c>
      <c r="D16" s="14"/>
      <c r="E16" s="14"/>
      <c r="F16" s="14"/>
      <c r="G16" s="14"/>
      <c r="H16" s="14"/>
      <c r="I16" s="14"/>
    </row>
    <row r="17" spans="1:9" s="11" customFormat="1" ht="25.5" customHeight="1" hidden="1">
      <c r="A17" s="12"/>
      <c r="B17" s="13" t="s">
        <v>118</v>
      </c>
      <c r="C17" s="12" t="s">
        <v>113</v>
      </c>
      <c r="D17" s="14"/>
      <c r="E17" s="14"/>
      <c r="F17" s="14"/>
      <c r="G17" s="14"/>
      <c r="H17" s="14"/>
      <c r="I17" s="14"/>
    </row>
    <row r="18" spans="1:9" s="11" customFormat="1" ht="40.5" customHeight="1" hidden="1">
      <c r="A18" s="12" t="s">
        <v>8</v>
      </c>
      <c r="B18" s="13" t="s">
        <v>119</v>
      </c>
      <c r="C18" s="12" t="s">
        <v>113</v>
      </c>
      <c r="D18" s="14"/>
      <c r="E18" s="14"/>
      <c r="F18" s="14"/>
      <c r="G18" s="14"/>
      <c r="H18" s="14"/>
      <c r="I18" s="14"/>
    </row>
    <row r="19" spans="1:9" s="11" customFormat="1" ht="25.5" customHeight="1">
      <c r="A19" s="68" t="s">
        <v>2</v>
      </c>
      <c r="B19" s="69" t="s">
        <v>120</v>
      </c>
      <c r="C19" s="68"/>
      <c r="D19" s="70"/>
      <c r="E19" s="70"/>
      <c r="F19" s="70"/>
      <c r="G19" s="70"/>
      <c r="H19" s="70"/>
      <c r="I19" s="70"/>
    </row>
    <row r="20" spans="1:9" s="11" customFormat="1" ht="54" customHeight="1">
      <c r="A20" s="68" t="s">
        <v>3</v>
      </c>
      <c r="B20" s="69" t="s">
        <v>121</v>
      </c>
      <c r="C20" s="68" t="s">
        <v>113</v>
      </c>
      <c r="D20" s="71">
        <v>151.8</v>
      </c>
      <c r="E20" s="71">
        <v>784.5</v>
      </c>
      <c r="F20" s="72">
        <v>784.5</v>
      </c>
      <c r="G20" s="72">
        <v>41.5</v>
      </c>
      <c r="H20" s="72">
        <f>G20</f>
        <v>41.5</v>
      </c>
      <c r="I20" s="73">
        <v>982.35</v>
      </c>
    </row>
    <row r="21" spans="1:9" s="11" customFormat="1" ht="66.75" customHeight="1">
      <c r="A21" s="68" t="s">
        <v>5</v>
      </c>
      <c r="B21" s="69" t="s">
        <v>122</v>
      </c>
      <c r="C21" s="68" t="s">
        <v>113</v>
      </c>
      <c r="D21" s="71">
        <v>303.13</v>
      </c>
      <c r="E21" s="71">
        <v>364.82</v>
      </c>
      <c r="F21" s="72">
        <v>364.82</v>
      </c>
      <c r="G21" s="72">
        <v>118.8</v>
      </c>
      <c r="H21" s="72">
        <v>118.8</v>
      </c>
      <c r="I21" s="73">
        <v>386.87</v>
      </c>
    </row>
    <row r="22" spans="1:9" s="11" customFormat="1" ht="27" customHeight="1">
      <c r="A22" s="68" t="s">
        <v>6</v>
      </c>
      <c r="B22" s="69" t="s">
        <v>123</v>
      </c>
      <c r="C22" s="68" t="s">
        <v>10</v>
      </c>
      <c r="D22" s="71"/>
      <c r="E22" s="71"/>
      <c r="F22" s="72"/>
      <c r="G22" s="72"/>
      <c r="H22" s="72"/>
      <c r="I22" s="73"/>
    </row>
    <row r="23" spans="1:9" s="11" customFormat="1" ht="27" customHeight="1">
      <c r="A23" s="68"/>
      <c r="B23" s="69" t="s">
        <v>56</v>
      </c>
      <c r="C23" s="68" t="s">
        <v>10</v>
      </c>
      <c r="D23" s="74">
        <f>21.84%*0.35</f>
        <v>0.07644</v>
      </c>
      <c r="E23" s="74">
        <f>20.77%*0.6</f>
        <v>0.12462</v>
      </c>
      <c r="F23" s="75">
        <f>20.77%*0.6</f>
        <v>0.12462</v>
      </c>
      <c r="G23" s="75">
        <f>20.77%*0.15</f>
        <v>0.031155</v>
      </c>
      <c r="H23" s="75">
        <f>20.77%*0.15</f>
        <v>0.031155</v>
      </c>
      <c r="I23" s="75">
        <f>20.77%*1.31</f>
        <v>0.272087</v>
      </c>
    </row>
    <row r="24" spans="1:9" s="11" customFormat="1" ht="27" customHeight="1">
      <c r="A24" s="68"/>
      <c r="B24" s="69" t="s">
        <v>57</v>
      </c>
      <c r="C24" s="68" t="s">
        <v>10</v>
      </c>
      <c r="D24" s="74">
        <f>20.56%*0.35</f>
        <v>0.07195999999999998</v>
      </c>
      <c r="E24" s="74">
        <f>19.56%*0.6</f>
        <v>0.11735999999999999</v>
      </c>
      <c r="F24" s="75">
        <f>19.56%*0.6</f>
        <v>0.11735999999999999</v>
      </c>
      <c r="G24" s="75">
        <f>19.56%*0.15</f>
        <v>0.029339999999999998</v>
      </c>
      <c r="H24" s="75">
        <f>19.56%*0.15</f>
        <v>0.029339999999999998</v>
      </c>
      <c r="I24" s="75">
        <f>19.56%*1.31</f>
        <v>0.256236</v>
      </c>
    </row>
    <row r="25" spans="1:9" s="11" customFormat="1" ht="27" customHeight="1">
      <c r="A25" s="68"/>
      <c r="B25" s="69" t="s">
        <v>58</v>
      </c>
      <c r="C25" s="68" t="s">
        <v>10</v>
      </c>
      <c r="D25" s="74">
        <f>13.05%*0.35</f>
        <v>0.045675</v>
      </c>
      <c r="E25" s="74">
        <f>12.41%*0.6</f>
        <v>0.07446</v>
      </c>
      <c r="F25" s="75">
        <f>12.41%*0.6</f>
        <v>0.07446</v>
      </c>
      <c r="G25" s="75">
        <f>12.41%*0.15</f>
        <v>0.018615</v>
      </c>
      <c r="H25" s="75">
        <f>12.41%*0.15</f>
        <v>0.018615</v>
      </c>
      <c r="I25" s="75">
        <f>12.41%*1.31</f>
        <v>0.16257100000000002</v>
      </c>
    </row>
    <row r="26" spans="1:9" s="11" customFormat="1" ht="27" customHeight="1">
      <c r="A26" s="68"/>
      <c r="B26" s="69" t="s">
        <v>59</v>
      </c>
      <c r="C26" s="68" t="s">
        <v>10</v>
      </c>
      <c r="D26" s="74">
        <f>7.04%*0.35</f>
        <v>0.02464</v>
      </c>
      <c r="E26" s="74">
        <f>6.69%*0.6</f>
        <v>0.04014</v>
      </c>
      <c r="F26" s="75">
        <f>6.69%*0.6</f>
        <v>0.04014</v>
      </c>
      <c r="G26" s="75">
        <f>6.69%*0.15</f>
        <v>0.010035</v>
      </c>
      <c r="H26" s="75">
        <f>6.69%*0.15</f>
        <v>0.010035</v>
      </c>
      <c r="I26" s="75">
        <f>6.69%*1.31</f>
        <v>0.08763900000000001</v>
      </c>
    </row>
    <row r="27" spans="1:9" s="11" customFormat="1" ht="27" customHeight="1" hidden="1">
      <c r="A27" s="12" t="s">
        <v>15</v>
      </c>
      <c r="B27" s="13" t="s">
        <v>124</v>
      </c>
      <c r="C27" s="12" t="s">
        <v>10</v>
      </c>
      <c r="D27" s="14"/>
      <c r="E27" s="14"/>
      <c r="F27" s="31"/>
      <c r="G27" s="31"/>
      <c r="H27" s="14"/>
      <c r="I27" s="14"/>
    </row>
    <row r="28" spans="1:9" s="11" customFormat="1" ht="27" customHeight="1" hidden="1">
      <c r="A28" s="12" t="s">
        <v>125</v>
      </c>
      <c r="B28" s="13" t="s">
        <v>126</v>
      </c>
      <c r="C28" s="12" t="s">
        <v>127</v>
      </c>
      <c r="D28" s="14"/>
      <c r="E28" s="14"/>
      <c r="F28" s="31"/>
      <c r="G28" s="31"/>
      <c r="H28" s="14"/>
      <c r="I28" s="14"/>
    </row>
    <row r="29" spans="1:9" s="11" customFormat="1" ht="27" customHeight="1" hidden="1">
      <c r="A29" s="12"/>
      <c r="B29" s="13" t="s">
        <v>128</v>
      </c>
      <c r="C29" s="12" t="s">
        <v>127</v>
      </c>
      <c r="D29" s="14"/>
      <c r="E29" s="14"/>
      <c r="F29" s="31"/>
      <c r="G29" s="31"/>
      <c r="H29" s="14"/>
      <c r="I29" s="14"/>
    </row>
    <row r="30" spans="1:9" s="11" customFormat="1" ht="27" customHeight="1" hidden="1">
      <c r="A30" s="12" t="s">
        <v>129</v>
      </c>
      <c r="B30" s="13" t="s">
        <v>130</v>
      </c>
      <c r="C30" s="12" t="s">
        <v>111</v>
      </c>
      <c r="D30" s="14"/>
      <c r="E30" s="14"/>
      <c r="F30" s="31"/>
      <c r="G30" s="31"/>
      <c r="H30" s="14"/>
      <c r="I30" s="14"/>
    </row>
    <row r="31" spans="1:9" s="11" customFormat="1" ht="40.5" customHeight="1" hidden="1">
      <c r="A31" s="12" t="s">
        <v>131</v>
      </c>
      <c r="B31" s="13" t="s">
        <v>132</v>
      </c>
      <c r="C31" s="12" t="s">
        <v>133</v>
      </c>
      <c r="D31" s="14"/>
      <c r="E31" s="14"/>
      <c r="F31" s="31"/>
      <c r="G31" s="31"/>
      <c r="H31" s="14"/>
      <c r="I31" s="14"/>
    </row>
    <row r="32" spans="1:9" s="11" customFormat="1" ht="27" customHeight="1" hidden="1">
      <c r="A32" s="12" t="s">
        <v>134</v>
      </c>
      <c r="B32" s="13" t="s">
        <v>135</v>
      </c>
      <c r="C32" s="12" t="s">
        <v>133</v>
      </c>
      <c r="D32" s="14"/>
      <c r="E32" s="14"/>
      <c r="F32" s="31"/>
      <c r="G32" s="31"/>
      <c r="H32" s="14"/>
      <c r="I32" s="14"/>
    </row>
    <row r="33" spans="1:9" s="11" customFormat="1" ht="27" customHeight="1" hidden="1">
      <c r="A33" s="12" t="s">
        <v>136</v>
      </c>
      <c r="B33" s="13" t="s">
        <v>137</v>
      </c>
      <c r="C33" s="12" t="s">
        <v>133</v>
      </c>
      <c r="D33" s="14"/>
      <c r="E33" s="14"/>
      <c r="F33" s="31"/>
      <c r="G33" s="31"/>
      <c r="H33" s="14"/>
      <c r="I33" s="14"/>
    </row>
    <row r="34" spans="1:9" s="11" customFormat="1" ht="27" customHeight="1" hidden="1">
      <c r="A34" s="12"/>
      <c r="B34" s="13" t="s">
        <v>138</v>
      </c>
      <c r="C34" s="12" t="s">
        <v>133</v>
      </c>
      <c r="D34" s="14"/>
      <c r="E34" s="14"/>
      <c r="F34" s="31"/>
      <c r="G34" s="31"/>
      <c r="H34" s="14"/>
      <c r="I34" s="14"/>
    </row>
    <row r="35" spans="1:9" s="11" customFormat="1" ht="27" customHeight="1" hidden="1">
      <c r="A35" s="12"/>
      <c r="B35" s="13" t="s">
        <v>139</v>
      </c>
      <c r="C35" s="12" t="s">
        <v>133</v>
      </c>
      <c r="D35" s="14"/>
      <c r="E35" s="14"/>
      <c r="F35" s="31"/>
      <c r="G35" s="31"/>
      <c r="H35" s="14"/>
      <c r="I35" s="14"/>
    </row>
    <row r="36" spans="1:9" s="11" customFormat="1" ht="27" customHeight="1" hidden="1">
      <c r="A36" s="12"/>
      <c r="B36" s="13" t="s">
        <v>140</v>
      </c>
      <c r="C36" s="12" t="s">
        <v>133</v>
      </c>
      <c r="D36" s="14"/>
      <c r="E36" s="14"/>
      <c r="F36" s="31"/>
      <c r="G36" s="31"/>
      <c r="H36" s="14"/>
      <c r="I36" s="14"/>
    </row>
    <row r="37" spans="1:9" s="11" customFormat="1" ht="27" customHeight="1" hidden="1">
      <c r="A37" s="12"/>
      <c r="B37" s="13" t="s">
        <v>141</v>
      </c>
      <c r="C37" s="12" t="s">
        <v>133</v>
      </c>
      <c r="D37" s="14"/>
      <c r="E37" s="14"/>
      <c r="F37" s="31"/>
      <c r="G37" s="31"/>
      <c r="H37" s="14"/>
      <c r="I37" s="14"/>
    </row>
    <row r="38" spans="1:9" s="11" customFormat="1" ht="27" customHeight="1" hidden="1">
      <c r="A38" s="12" t="s">
        <v>142</v>
      </c>
      <c r="B38" s="13" t="s">
        <v>143</v>
      </c>
      <c r="C38" s="12" t="s">
        <v>133</v>
      </c>
      <c r="D38" s="14"/>
      <c r="E38" s="14"/>
      <c r="F38" s="31"/>
      <c r="G38" s="31"/>
      <c r="H38" s="14"/>
      <c r="I38" s="14"/>
    </row>
    <row r="39" spans="1:9" s="11" customFormat="1" ht="27" customHeight="1" hidden="1">
      <c r="A39" s="12" t="s">
        <v>144</v>
      </c>
      <c r="B39" s="13" t="s">
        <v>145</v>
      </c>
      <c r="C39" s="12"/>
      <c r="D39" s="14"/>
      <c r="E39" s="14"/>
      <c r="F39" s="31"/>
      <c r="G39" s="31"/>
      <c r="H39" s="14"/>
      <c r="I39" s="14"/>
    </row>
    <row r="40" spans="1:9" s="11" customFormat="1" ht="27" customHeight="1" hidden="1">
      <c r="A40" s="12" t="s">
        <v>146</v>
      </c>
      <c r="B40" s="13" t="s">
        <v>147</v>
      </c>
      <c r="C40" s="12" t="s">
        <v>148</v>
      </c>
      <c r="D40" s="14"/>
      <c r="E40" s="14"/>
      <c r="F40" s="31"/>
      <c r="G40" s="31"/>
      <c r="H40" s="14"/>
      <c r="I40" s="14"/>
    </row>
    <row r="41" spans="1:9" s="11" customFormat="1" ht="27" customHeight="1" hidden="1">
      <c r="A41" s="12" t="s">
        <v>149</v>
      </c>
      <c r="B41" s="13" t="s">
        <v>150</v>
      </c>
      <c r="C41" s="12" t="s">
        <v>133</v>
      </c>
      <c r="D41" s="14"/>
      <c r="E41" s="14"/>
      <c r="F41" s="31"/>
      <c r="G41" s="31"/>
      <c r="H41" s="14"/>
      <c r="I41" s="14"/>
    </row>
    <row r="42" spans="1:9" s="11" customFormat="1" ht="27" customHeight="1" hidden="1">
      <c r="A42" s="12" t="s">
        <v>151</v>
      </c>
      <c r="B42" s="13" t="s">
        <v>152</v>
      </c>
      <c r="C42" s="12" t="s">
        <v>153</v>
      </c>
      <c r="D42" s="14"/>
      <c r="E42" s="14"/>
      <c r="F42" s="31"/>
      <c r="G42" s="31"/>
      <c r="H42" s="14"/>
      <c r="I42" s="14"/>
    </row>
    <row r="43" spans="1:9" s="11" customFormat="1" ht="27" customHeight="1" hidden="1">
      <c r="A43" s="12"/>
      <c r="B43" s="13" t="s">
        <v>154</v>
      </c>
      <c r="C43" s="12" t="s">
        <v>153</v>
      </c>
      <c r="D43" s="14"/>
      <c r="E43" s="14"/>
      <c r="F43" s="31"/>
      <c r="G43" s="31"/>
      <c r="H43" s="14"/>
      <c r="I43" s="14"/>
    </row>
    <row r="44" spans="1:9" s="11" customFormat="1" ht="27" customHeight="1" hidden="1">
      <c r="A44" s="15"/>
      <c r="B44" s="16" t="s">
        <v>155</v>
      </c>
      <c r="C44" s="15" t="s">
        <v>153</v>
      </c>
      <c r="D44" s="17"/>
      <c r="E44" s="17"/>
      <c r="F44" s="32"/>
      <c r="G44" s="32"/>
      <c r="H44" s="17"/>
      <c r="I44" s="17"/>
    </row>
    <row r="45" spans="1:7" s="7" customFormat="1" ht="17.25" customHeight="1">
      <c r="A45" s="6" t="s">
        <v>92</v>
      </c>
      <c r="F45" s="33"/>
      <c r="G45" s="33"/>
    </row>
  </sheetData>
  <sheetProtection/>
  <mergeCells count="8">
    <mergeCell ref="G1:I1"/>
    <mergeCell ref="A4:I4"/>
    <mergeCell ref="A7:A8"/>
    <mergeCell ref="B7:B8"/>
    <mergeCell ref="C7:C8"/>
    <mergeCell ref="D7:E7"/>
    <mergeCell ref="F7:G7"/>
    <mergeCell ref="H7:I7"/>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ignoredErrors>
    <ignoredError sqref="E23:E26 G23:G2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Tatyana.Domnikova@evraz.com</cp:lastModifiedBy>
  <cp:lastPrinted>2015-04-17T05:21:22Z</cp:lastPrinted>
  <dcterms:created xsi:type="dcterms:W3CDTF">2014-08-15T10:06:32Z</dcterms:created>
  <dcterms:modified xsi:type="dcterms:W3CDTF">2016-04-21T06:20:14Z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